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731" activeTab="17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<sst xmlns="http://schemas.openxmlformats.org/spreadsheetml/2006/main" count="4100" uniqueCount="1873">
  <si>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</si>
  <si>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</si>
  <si>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</si>
  <si>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</si>
  <si>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</si>
  <si>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</si>
  <si>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</si>
  <si>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</si>
  <si>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</si>
  <si>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</si>
  <si>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</si>
  <si>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</si>
  <si>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</si>
  <si>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</si>
  <si>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</si>
  <si>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</si>
  <si>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</si>
  <si>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</si>
  <si>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</si>
  <si>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</si>
  <si>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</si>
  <si>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</si>
  <si>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</si>
  <si>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</si>
  <si>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</si>
  <si>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</si>
  <si>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</si>
  <si>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</si>
  <si>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</si>
  <si>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</si>
  <si>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</si>
  <si>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</si>
  <si>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</si>
  <si>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</si>
  <si>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</si>
  <si>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</si>
  <si>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</si>
  <si>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</si>
  <si>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</si>
  <si>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</si>
  <si>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</si>
  <si>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</si>
  <si>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</si>
  <si>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</si>
  <si>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</si>
  <si>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</si>
  <si>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</si>
  <si>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</si>
  <si>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</si>
  <si>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</si>
  <si>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</si>
  <si>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</si>
  <si>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</si>
  <si>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</si>
  <si>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</si>
  <si>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</si>
  <si>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</si>
  <si>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</si>
  <si>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</si>
  <si>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</si>
  <si>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</si>
  <si>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</si>
  <si>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</si>
  <si>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</si>
  <si>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</si>
  <si>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</si>
  <si>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</si>
  <si>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</si>
  <si>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</si>
  <si>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</si>
  <si>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</si>
  <si>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</si>
  <si>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</si>
  <si>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</si>
  <si>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</si>
  <si>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</si>
  <si>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</si>
  <si>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</si>
  <si>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</si>
  <si>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</si>
  <si>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</si>
  <si>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</si>
  <si>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</si>
  <si>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</si>
  <si>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</si>
  <si>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</si>
  <si>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</si>
  <si>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</si>
  <si>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</si>
  <si>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</si>
  <si>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</si>
  <si>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</si>
  <si>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</si>
  <si>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</si>
  <si>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</si>
  <si>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</si>
  <si>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</si>
  <si>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</si>
  <si>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</si>
  <si>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</si>
  <si>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</si>
  <si>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</si>
  <si>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</si>
  <si>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</si>
  <si>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</si>
  <si>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</si>
  <si>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</si>
  <si>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</si>
  <si>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</si>
  <si>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</si>
  <si>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</si>
  <si>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</si>
  <si>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</si>
  <si>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</si>
  <si>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</si>
  <si>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</si>
  <si>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</si>
  <si>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</si>
  <si>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</si>
  <si>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</si>
  <si>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</si>
  <si>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</si>
  <si>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</si>
  <si>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</si>
  <si>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</si>
  <si>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</si>
  <si>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</si>
  <si>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</si>
  <si>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</si>
  <si>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</si>
  <si>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</si>
  <si>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</si>
  <si>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</si>
  <si>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</si>
  <si>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</si>
  <si>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</si>
  <si>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</si>
  <si>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</si>
  <si>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</si>
  <si>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</si>
  <si>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</si>
  <si>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</si>
  <si>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</si>
  <si>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</si>
  <si>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</si>
  <si>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</si>
  <si>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</si>
  <si>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</si>
  <si>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</si>
  <si>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</si>
  <si>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</si>
  <si>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</si>
  <si>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</si>
  <si>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</si>
  <si>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</si>
  <si>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</si>
  <si>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</si>
  <si>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</si>
  <si>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</si>
  <si>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</si>
  <si>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</si>
  <si>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</si>
  <si>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</si>
  <si>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</si>
  <si>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</si>
  <si>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</si>
  <si>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</si>
  <si>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</si>
  <si>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</si>
  <si>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</si>
  <si>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</si>
  <si>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</si>
  <si>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</si>
  <si>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</si>
  <si>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</si>
  <si>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</si>
  <si>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</si>
  <si>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</si>
  <si>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</si>
  <si>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</si>
  <si>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</si>
  <si>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</si>
  <si>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</si>
  <si>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</si>
  <si>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</si>
  <si>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</si>
  <si>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</si>
  <si>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</si>
  <si>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</si>
  <si>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</si>
  <si>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</si>
  <si>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</si>
  <si>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</si>
  <si>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</si>
  <si>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</si>
  <si>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</si>
  <si>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</si>
  <si>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</si>
  <si>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</si>
  <si>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</si>
  <si>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</si>
  <si>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</si>
  <si>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</si>
  <si>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</si>
  <si>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</si>
  <si>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</si>
  <si>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</si>
  <si>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</si>
  <si>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</si>
  <si>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</si>
  <si>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</si>
  <si>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</si>
  <si>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</si>
  <si>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</si>
  <si>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</si>
  <si>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</si>
  <si>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</si>
  <si>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</si>
  <si>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</si>
  <si>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</si>
  <si>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</si>
  <si>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</si>
  <si>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</si>
  <si>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</si>
  <si>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</si>
  <si>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</si>
  <si>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</si>
  <si>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</si>
  <si>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</si>
  <si>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</si>
  <si>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</si>
  <si>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</si>
  <si>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</si>
  <si>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</si>
  <si>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</si>
  <si>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</si>
  <si>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</si>
  <si>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</si>
  <si>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</si>
  <si>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</si>
  <si>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</si>
  <si>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</si>
  <si>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</si>
  <si>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</si>
  <si>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</si>
  <si>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</si>
  <si>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</si>
  <si>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</si>
  <si>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</si>
  <si>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</si>
  <si>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</si>
  <si>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</si>
  <si>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</si>
  <si>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</si>
  <si>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</si>
  <si>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</si>
  <si>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</si>
  <si>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</si>
  <si>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</si>
  <si>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</si>
  <si>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</si>
  <si>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</si>
  <si>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</si>
  <si>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</si>
  <si>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</si>
  <si>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</si>
  <si>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</si>
  <si>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</si>
  <si>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</si>
  <si>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</si>
  <si>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</si>
  <si>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</si>
  <si>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</si>
  <si>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</si>
  <si>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</si>
  <si>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</si>
  <si>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</si>
  <si>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</si>
  <si>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</si>
  <si>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</si>
  <si>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</si>
  <si>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</si>
  <si>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</si>
  <si>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</si>
  <si>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</si>
  <si>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</si>
  <si>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</si>
  <si>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</si>
  <si>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</si>
  <si>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</si>
  <si>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</si>
  <si>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</si>
  <si>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</si>
  <si>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</si>
  <si>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</si>
  <si>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</si>
  <si>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</si>
  <si>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</si>
  <si>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</si>
  <si>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</si>
  <si>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</si>
  <si>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</si>
  <si>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</si>
  <si>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</si>
  <si>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</si>
  <si>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</si>
  <si>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</si>
  <si>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</si>
  <si>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</si>
  <si>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</si>
  <si>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</si>
  <si>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</si>
  <si>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</si>
  <si>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</si>
  <si>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</si>
  <si>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</si>
  <si>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</si>
  <si>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</si>
  <si>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</si>
  <si>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</si>
  <si>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</si>
  <si>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</si>
  <si>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</si>
  <si>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</si>
  <si>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</si>
  <si>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</si>
  <si>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</si>
  <si>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</si>
  <si>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</si>
  <si>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</si>
  <si>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</si>
  <si>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</si>
  <si>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</si>
  <si>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</si>
  <si>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</si>
  <si>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</si>
  <si>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</si>
  <si>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</si>
  <si>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</si>
  <si>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</si>
  <si>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</si>
  <si>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</si>
  <si>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</si>
  <si>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</si>
  <si>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</si>
  <si>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</si>
  <si>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</si>
  <si>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</si>
  <si>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</si>
  <si>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</si>
  <si>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</si>
  <si>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</si>
  <si>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</si>
  <si>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</si>
  <si>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</si>
  <si>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</si>
  <si>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</si>
  <si>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</si>
  <si>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</si>
  <si>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</si>
  <si>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</si>
  <si>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</si>
  <si>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</si>
  <si>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</si>
  <si>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</si>
  <si>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</si>
  <si>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</si>
  <si>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</si>
  <si>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</si>
  <si>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</si>
  <si>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</si>
  <si>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</si>
  <si>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</si>
  <si>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</si>
  <si>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</si>
  <si>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</si>
  <si>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</si>
  <si>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</si>
  <si>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</si>
  <si>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</si>
  <si>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</si>
  <si>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</si>
  <si>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</si>
  <si>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</si>
  <si>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</si>
  <si>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</si>
  <si>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</si>
  <si>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</si>
  <si>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</si>
  <si>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</si>
  <si>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</si>
  <si>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</si>
  <si>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</si>
  <si>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</si>
  <si>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</si>
  <si>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</si>
  <si>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</si>
  <si>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</si>
  <si>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</si>
  <si>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</si>
  <si>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</si>
  <si>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</si>
  <si>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</si>
  <si>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</si>
  <si>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</si>
  <si>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</si>
  <si>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</si>
  <si>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</si>
  <si>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</si>
  <si>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</si>
  <si>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</si>
  <si>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</si>
  <si>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</si>
  <si>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</si>
  <si>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</si>
  <si>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</si>
  <si>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</si>
  <si>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</si>
  <si>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</si>
  <si>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</si>
  <si>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</si>
  <si>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</si>
  <si>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</si>
  <si>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</si>
  <si>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</si>
  <si>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</si>
  <si>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</si>
  <si>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</si>
  <si>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</si>
  <si>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</si>
  <si>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</si>
  <si>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</si>
  <si>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</si>
  <si>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</si>
  <si>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</si>
  <si>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</si>
  <si>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</si>
  <si>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</si>
  <si>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</si>
  <si>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</si>
  <si>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</si>
  <si>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</si>
  <si>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</si>
  <si>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</si>
  <si>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</si>
  <si>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</si>
  <si>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</si>
  <si>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</si>
  <si>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</si>
  <si>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</si>
  <si>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</si>
  <si>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</si>
  <si>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</si>
  <si>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</si>
  <si>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</si>
  <si>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</si>
  <si>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</si>
  <si>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</si>
  <si>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</si>
  <si>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</si>
  <si>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</si>
  <si>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</si>
  <si>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</si>
  <si>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</si>
  <si>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</si>
  <si>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</si>
  <si>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</si>
  <si>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</si>
  <si>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</si>
  <si>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</si>
  <si>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</si>
  <si>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</si>
  <si>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</si>
  <si>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</si>
  <si>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</si>
  <si>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</si>
  <si>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</si>
  <si>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</si>
  <si>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</si>
  <si>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</si>
  <si>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</si>
  <si>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</si>
  <si>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</si>
  <si>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</si>
  <si>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</si>
  <si>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</si>
  <si>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</si>
  <si>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</si>
  <si>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</si>
  <si>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</si>
  <si>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</si>
  <si>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</si>
  <si>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</si>
  <si>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</si>
  <si>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</si>
  <si>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</si>
  <si>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</si>
  <si>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</si>
  <si>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</si>
  <si>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</si>
  <si>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</si>
  <si>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</si>
  <si>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</si>
  <si>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</si>
  <si>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</si>
  <si>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</si>
  <si>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</si>
  <si>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</si>
  <si>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</si>
  <si>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</si>
  <si>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</si>
  <si>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</si>
  <si>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</si>
  <si>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</si>
  <si>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</si>
  <si>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</si>
  <si>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</si>
  <si>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</si>
  <si>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</si>
  <si>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</si>
  <si>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</si>
  <si>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</si>
  <si>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</si>
  <si>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</si>
  <si>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</si>
  <si>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</si>
  <si>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</si>
  <si>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</si>
  <si>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</si>
  <si>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</si>
  <si>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</si>
  <si>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</si>
  <si>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</si>
  <si>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</si>
  <si>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</si>
  <si>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</si>
  <si>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</si>
  <si>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</si>
  <si>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</si>
  <si>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</si>
  <si>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</si>
  <si>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</si>
  <si>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</si>
  <si>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</si>
  <si>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</si>
  <si>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</si>
  <si>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</si>
  <si>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</si>
  <si>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</si>
  <si>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</si>
  <si>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</si>
  <si>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</si>
  <si>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</si>
  <si>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</si>
  <si>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</si>
  <si>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</si>
  <si>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</si>
  <si>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</si>
  <si>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</si>
  <si>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</si>
  <si>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</si>
  <si>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</si>
  <si>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</si>
  <si>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</si>
  <si>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</si>
  <si>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</si>
  <si>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</si>
  <si>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</si>
  <si>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</si>
  <si>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</si>
  <si>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</si>
  <si>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</si>
  <si>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</si>
  <si>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</si>
  <si>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</si>
  <si>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</si>
  <si>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</si>
  <si>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</si>
  <si>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</si>
  <si>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</si>
  <si>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</si>
  <si>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</si>
  <si>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</si>
  <si>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</si>
  <si>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</si>
  <si>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</si>
  <si>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</si>
  <si>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</si>
  <si>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</si>
  <si>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</si>
  <si>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</si>
  <si>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</si>
  <si>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</si>
  <si>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</si>
  <si>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</si>
  <si>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</si>
  <si>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</si>
  <si>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</si>
  <si>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</si>
  <si>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</si>
  <si>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</si>
  <si>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</si>
  <si>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</si>
  <si>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</si>
  <si>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</si>
  <si>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</si>
  <si>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</si>
  <si>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</si>
  <si>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</si>
  <si>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</si>
  <si>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</si>
  <si>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</si>
  <si>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</si>
  <si>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</si>
  <si>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</si>
  <si>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</si>
  <si>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</si>
  <si>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</si>
  <si>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</si>
  <si>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</si>
  <si>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</si>
  <si>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</si>
  <si>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</si>
  <si>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</si>
  <si>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</si>
  <si>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</si>
  <si>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</si>
  <si>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</si>
  <si>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</si>
  <si>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</si>
  <si>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</si>
  <si>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</si>
  <si>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</si>
  <si>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</si>
  <si>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</si>
  <si>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</si>
  <si>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</si>
  <si>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</si>
  <si>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</si>
  <si>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</si>
  <si>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</si>
  <si>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</si>
  <si>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</si>
  <si>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</si>
  <si>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</si>
  <si>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</si>
  <si>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</si>
  <si>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</si>
  <si>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</si>
  <si>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</si>
  <si>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</si>
  <si>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</si>
  <si>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</si>
  <si>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</si>
  <si>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</si>
  <si>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</si>
  <si>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</si>
  <si>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</si>
  <si>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</si>
  <si>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</si>
  <si>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</si>
  <si>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</si>
  <si>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</si>
  <si>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</si>
  <si>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</si>
  <si>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</si>
  <si>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</si>
  <si>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</si>
  <si>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</si>
  <si>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</si>
  <si>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</si>
  <si>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</si>
  <si>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</si>
  <si>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</si>
  <si>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</si>
  <si>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</si>
  <si>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</si>
  <si>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</si>
  <si>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</si>
  <si>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</si>
  <si>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</si>
  <si>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</si>
  <si>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</si>
  <si>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</si>
  <si>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</si>
  <si>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</si>
  <si>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</si>
  <si>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</si>
  <si>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</si>
  <si>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</si>
  <si>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</si>
  <si>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</si>
  <si>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</si>
  <si>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</si>
  <si>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</si>
  <si>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</si>
  <si>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</si>
  <si>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</si>
  <si>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</si>
  <si>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</si>
  <si>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</si>
  <si>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</si>
  <si>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</si>
  <si>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</si>
  <si>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</si>
  <si>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</si>
  <si>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</si>
  <si>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</si>
  <si>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</si>
  <si>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</si>
  <si>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</si>
  <si>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</si>
  <si>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</si>
  <si>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</si>
  <si>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</si>
  <si>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</si>
  <si>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</si>
  <si>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</si>
  <si>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</si>
  <si>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</si>
  <si>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</si>
  <si>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</si>
  <si>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</si>
  <si>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</si>
  <si>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</si>
  <si>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</si>
  <si>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</si>
  <si>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</si>
  <si>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</si>
  <si>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</si>
  <si>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</si>
  <si>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</si>
  <si>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</si>
  <si>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</si>
  <si>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</si>
  <si>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</si>
  <si>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</si>
  <si>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</si>
  <si>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</si>
  <si>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</si>
  <si>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</si>
  <si>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</si>
  <si>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</si>
  <si>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</si>
  <si>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</si>
  <si>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</si>
  <si>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</si>
  <si>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</si>
  <si>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</si>
  <si>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</si>
  <si>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</si>
  <si>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</si>
  <si>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</si>
  <si>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</si>
  <si>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</si>
  <si>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</si>
  <si>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</si>
  <si>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</si>
  <si>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</si>
  <si>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</si>
  <si>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</si>
  <si>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</si>
  <si>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</si>
  <si>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</si>
  <si>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</si>
  <si>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</si>
  <si>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</si>
  <si>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</si>
  <si>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</si>
  <si>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</si>
  <si>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</si>
  <si>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</si>
  <si>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</si>
  <si>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</si>
  <si>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</si>
  <si>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</si>
  <si>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</si>
  <si>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</si>
  <si>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</si>
  <si>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</si>
  <si>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</si>
  <si>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</si>
  <si>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</si>
  <si>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</si>
  <si>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</si>
  <si>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</si>
  <si>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</si>
  <si>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</si>
  <si>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</si>
  <si>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</si>
  <si>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</si>
  <si>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</si>
  <si>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</si>
  <si>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</si>
  <si>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</si>
  <si>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</si>
  <si>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</si>
  <si>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</si>
  <si>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</si>
  <si>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</si>
  <si>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</si>
  <si>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</si>
  <si>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</si>
  <si>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</si>
  <si>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</si>
  <si>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</si>
  <si>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</si>
  <si>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</si>
  <si>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</si>
  <si>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</si>
  <si>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</si>
  <si>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</si>
  <si>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</si>
  <si>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</si>
  <si>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</si>
  <si>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</si>
  <si>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</si>
  <si>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</si>
  <si>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</si>
  <si>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</si>
  <si>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</si>
  <si>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</si>
  <si>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</si>
  <si>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</si>
  <si>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</si>
  <si>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</si>
  <si>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</si>
  <si>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</si>
  <si>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</si>
  <si>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</si>
  <si>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</si>
  <si>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</si>
  <si>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</si>
  <si>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</si>
  <si>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</si>
  <si>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</si>
  <si>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</si>
  <si>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</si>
  <si>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</si>
  <si>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</si>
  <si>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</si>
  <si>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</si>
  <si>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</si>
  <si>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</si>
  <si>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</si>
  <si>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</si>
  <si>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</si>
  <si>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</si>
  <si>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</si>
  <si>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</si>
  <si>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</si>
  <si>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</si>
  <si>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</si>
  <si>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</si>
  <si>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</si>
  <si>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</si>
  <si>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</si>
  <si>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</si>
  <si>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</si>
  <si>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</si>
  <si>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</si>
  <si>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</si>
  <si>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</si>
  <si>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</si>
  <si>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</si>
  <si>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</si>
  <si>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</si>
  <si>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</si>
  <si>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</si>
  <si>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</si>
  <si>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</si>
  <si>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</si>
  <si>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</si>
  <si>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</si>
  <si>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</si>
  <si>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</si>
  <si>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</si>
  <si>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</si>
  <si>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</si>
  <si>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</si>
  <si>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</si>
  <si>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</si>
  <si>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</si>
  <si>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</si>
  <si>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</si>
  <si>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</si>
  <si>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</si>
  <si>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</si>
  <si>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</si>
  <si>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</si>
  <si>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</si>
  <si>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</si>
  <si>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</si>
  <si>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</si>
  <si>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</si>
  <si>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</si>
  <si>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</si>
  <si>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</si>
  <si>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</si>
  <si>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</si>
  <si>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</si>
  <si>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</si>
  <si>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</si>
  <si>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</si>
  <si>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</si>
  <si>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</si>
  <si>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</si>
  <si>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</si>
  <si>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</si>
  <si>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</si>
  <si>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</si>
  <si>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</si>
  <si>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</si>
  <si>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</si>
  <si>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</si>
  <si>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</si>
  <si>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</si>
  <si>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</si>
  <si>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</si>
  <si>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</si>
  <si>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</si>
  <si>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</si>
  <si>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</si>
  <si>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</si>
  <si>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</si>
  <si>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</si>
  <si>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</si>
  <si>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</si>
  <si>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</si>
  <si>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</si>
  <si>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</si>
  <si>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</si>
  <si>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</si>
  <si>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</si>
  <si>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</si>
  <si>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</si>
  <si>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</si>
  <si>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</si>
  <si>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</si>
  <si>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</si>
  <si>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</si>
  <si>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</si>
  <si>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</si>
  <si>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</si>
  <si>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</si>
  <si>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</si>
  <si>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</si>
  <si>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</si>
  <si>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</si>
  <si>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</si>
  <si>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</si>
  <si>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</si>
  <si>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</si>
  <si>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</si>
  <si>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</si>
  <si>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</si>
  <si>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</si>
  <si>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</si>
  <si>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</si>
  <si>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</si>
  <si>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</si>
  <si>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</si>
  <si>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</si>
  <si>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</si>
  <si>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</si>
  <si>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</si>
  <si>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</si>
  <si>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</si>
  <si>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</si>
  <si>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</si>
  <si>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</si>
  <si>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</si>
  <si>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</si>
  <si>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</si>
  <si>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</si>
  <si>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</si>
  <si>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</si>
  <si>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</si>
  <si>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</si>
  <si>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</si>
  <si>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</si>
  <si>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</si>
  <si>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</si>
  <si>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</si>
  <si>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</si>
  <si>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</si>
  <si>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</si>
  <si>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</si>
  <si>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</si>
  <si>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</si>
  <si>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</si>
  <si>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</si>
  <si>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</si>
  <si>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</si>
  <si>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</si>
  <si>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</si>
  <si>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</si>
  <si>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</si>
  <si>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</si>
  <si>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</si>
  <si>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</si>
  <si>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</si>
  <si>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</si>
  <si>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</si>
  <si>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</si>
  <si>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</si>
  <si>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</si>
  <si>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</si>
  <si>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</si>
  <si>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</si>
  <si>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</si>
  <si>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</si>
  <si>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</si>
  <si>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</si>
  <si>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</si>
  <si>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</si>
  <si>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</si>
  <si>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</si>
  <si>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</si>
  <si>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</si>
  <si>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</si>
  <si>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</si>
  <si>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</si>
  <si>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</si>
  <si>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</si>
  <si>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</si>
  <si>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</si>
  <si>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</si>
  <si>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</si>
  <si>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</si>
  <si>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</si>
  <si>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</si>
  <si>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</si>
  <si>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</si>
  <si>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</si>
  <si>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</si>
  <si>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</si>
  <si>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</si>
  <si>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</si>
  <si>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</si>
  <si>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</si>
  <si>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</si>
  <si>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</si>
  <si>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</si>
  <si>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</si>
  <si>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</si>
  <si>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</si>
  <si>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</si>
  <si>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</si>
  <si>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</si>
  <si>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</si>
  <si>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</si>
  <si>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</si>
  <si>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</si>
  <si>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</si>
  <si>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</si>
  <si>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</si>
  <si>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</si>
  <si>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</si>
  <si>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</si>
  <si>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</si>
  <si>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</si>
  <si>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</si>
  <si>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</si>
  <si>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</si>
  <si>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</si>
  <si>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</si>
  <si>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</si>
  <si>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</si>
  <si>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</si>
  <si>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</si>
  <si>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</si>
  <si>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</si>
  <si>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</si>
  <si>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</si>
  <si>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</si>
  <si>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</si>
  <si>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</si>
  <si>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</si>
  <si>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</si>
  <si>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</si>
  <si>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</si>
  <si>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</si>
  <si>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</si>
  <si>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</si>
  <si>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</si>
  <si>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</si>
  <si>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</si>
  <si>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</si>
  <si>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</si>
  <si>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</si>
  <si>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</si>
  <si>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</si>
  <si>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</si>
  <si>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</si>
  <si>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</si>
  <si>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</si>
  <si>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</si>
  <si>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</si>
  <si>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</si>
  <si>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</si>
  <si>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</si>
  <si>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</si>
  <si>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</si>
  <si>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</si>
  <si>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</si>
  <si>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</si>
  <si>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</si>
  <si>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</si>
  <si>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</si>
  <si>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</si>
  <si>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</si>
  <si>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</si>
  <si>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</si>
  <si>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</si>
  <si>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</si>
  <si>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</si>
  <si>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</si>
  <si>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</si>
  <si>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</si>
  <si>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</si>
  <si>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</si>
  <si>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</si>
  <si>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</si>
  <si>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</si>
  <si>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</si>
  <si>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</si>
  <si>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</si>
  <si>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</si>
  <si>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</si>
  <si>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</si>
  <si>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</si>
  <si>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</si>
  <si>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</si>
  <si>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</si>
  <si>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</si>
  <si>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</si>
  <si>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</si>
  <si>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</si>
  <si>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</si>
  <si>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</si>
  <si>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</si>
  <si>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</si>
  <si>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</si>
  <si>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</si>
  <si>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</si>
  <si>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</si>
  <si>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</si>
  <si>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</si>
  <si>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</si>
  <si>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</si>
  <si>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</si>
  <si>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</si>
  <si>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</si>
  <si>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</si>
  <si>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</si>
  <si>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</si>
  <si>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</si>
  <si>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</si>
  <si>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</si>
  <si>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</si>
  <si>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</si>
  <si>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</si>
  <si>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</si>
  <si>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</si>
  <si>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</si>
  <si>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</si>
  <si>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</si>
  <si>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</si>
  <si>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</si>
  <si>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</si>
  <si>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</si>
  <si>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</si>
  <si>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</si>
  <si>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</si>
  <si>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</si>
  <si>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</si>
  <si>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</si>
  <si>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</si>
  <si>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</si>
  <si>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</si>
  <si>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</si>
  <si>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</si>
  <si>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</si>
  <si>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</si>
  <si>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</si>
  <si>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</si>
  <si>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</si>
  <si>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</si>
  <si>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</si>
  <si>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</si>
  <si>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</si>
  <si>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</si>
  <si>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</si>
  <si>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</si>
  <si>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</si>
  <si>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</si>
  <si>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</si>
  <si>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</si>
  <si>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</si>
  <si>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</si>
  <si>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</si>
  <si>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</si>
  <si>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</si>
  <si>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</si>
  <si>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</si>
  <si>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</si>
  <si>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</si>
  <si>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</si>
  <si>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</si>
  <si>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</si>
  <si>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</si>
  <si>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</si>
  <si>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</si>
  <si>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</si>
  <si>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</si>
  <si>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</si>
  <si>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</si>
  <si>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</si>
  <si>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</si>
  <si>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</si>
  <si>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</si>
  <si>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</si>
  <si>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</si>
  <si>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</si>
  <si>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</si>
  <si>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</si>
  <si>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</si>
  <si>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</si>
  <si>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</si>
  <si>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</si>
  <si>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</si>
  <si>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</si>
  <si>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</si>
  <si>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</si>
  <si>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</si>
  <si>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</si>
  <si>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</si>
  <si>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</si>
  <si>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</si>
  <si>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</si>
  <si>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</si>
  <si>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</si>
  <si>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</si>
  <si>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</si>
  <si>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</si>
  <si>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</si>
  <si>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</si>
  <si>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</si>
  <si>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</si>
  <si>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</si>
  <si>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</si>
  <si>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</si>
  <si>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</si>
  <si>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</si>
  <si>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</si>
  <si>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</si>
  <si>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</si>
  <si>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</si>
  <si>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</si>
  <si>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</si>
  <si>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</si>
  <si>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</si>
  <si>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</si>
  <si>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</si>
  <si>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</si>
  <si>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</si>
  <si>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</si>
  <si>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</si>
  <si>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</si>
  <si>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</si>
  <si>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</si>
  <si>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</si>
  <si>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</si>
  <si>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</si>
  <si>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</si>
  <si>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</si>
  <si>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</si>
  <si>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</si>
  <si>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</si>
  <si>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</si>
  <si>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</si>
  <si>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</si>
  <si>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</si>
  <si>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</si>
  <si>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</si>
  <si>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</si>
  <si>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</si>
  <si>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</si>
  <si>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</si>
  <si>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</si>
  <si>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</si>
  <si>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</si>
  <si>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</si>
  <si>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</si>
  <si>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</si>
  <si>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</si>
  <si>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</si>
  <si>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</si>
  <si>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</si>
  <si>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</si>
  <si>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</si>
  <si>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</si>
  <si>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</si>
  <si>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</si>
  <si>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</si>
  <si>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</si>
  <si>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</si>
  <si>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</si>
  <si>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</si>
  <si>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</si>
  <si>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</si>
  <si>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</si>
  <si>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</si>
  <si>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</si>
  <si>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</si>
  <si>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</si>
  <si>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</si>
  <si>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</si>
  <si>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</si>
  <si>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</si>
  <si>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</si>
  <si>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</si>
  <si>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</si>
  <si>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</si>
  <si>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</si>
  <si>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</si>
  <si>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</si>
  <si>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</si>
  <si>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</si>
  <si>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</si>
  <si>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</si>
  <si>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</si>
  <si>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</si>
  <si>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</si>
  <si>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</si>
  <si>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</si>
  <si>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</si>
  <si>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</si>
  <si>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</si>
  <si>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</si>
  <si>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</si>
  <si>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</si>
  <si>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</si>
  <si>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</si>
  <si>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</si>
  <si>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</si>
  <si>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</si>
  <si>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</si>
  <si>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</si>
  <si>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</si>
  <si>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</si>
  <si>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</si>
  <si>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</si>
  <si>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</si>
  <si>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</si>
  <si>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</si>
  <si>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</si>
  <si>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</si>
  <si>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</si>
  <si>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</si>
  <si>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</si>
  <si>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</si>
  <si>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</si>
  <si>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</si>
  <si>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</si>
  <si>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</si>
  <si>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</si>
  <si>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</si>
  <si>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</si>
  <si>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</si>
  <si>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</si>
  <si>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</si>
  <si>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</si>
  <si>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</si>
  <si>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</si>
  <si>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</si>
  <si>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</si>
  <si>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</si>
  <si>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</si>
  <si>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</si>
  <si>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</si>
  <si>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</si>
  <si>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</si>
  <si>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</si>
  <si>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</si>
  <si>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</si>
  <si>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</si>
  <si>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</si>
  <si>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</si>
  <si>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</si>
  <si>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</si>
  <si>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</si>
  <si>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</si>
  <si>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</si>
  <si>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</si>
  <si>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</si>
  <si>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</si>
  <si>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</si>
  <si>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</si>
  <si>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</si>
  <si>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</si>
  <si>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</si>
  <si>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</si>
  <si>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</si>
  <si>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</si>
  <si>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</si>
  <si>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</si>
  <si>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</si>
  <si>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</si>
  <si>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</si>
  <si>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</si>
  <si>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</si>
  <si>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</si>
  <si>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</si>
  <si>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</si>
  <si>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</si>
  <si>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</si>
  <si>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</si>
  <si>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</si>
  <si>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</si>
  <si>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</si>
  <si>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</si>
  <si>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</si>
  <si>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</si>
  <si>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</si>
  <si>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</si>
  <si>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</si>
  <si>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</si>
  <si>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</si>
  <si>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</si>
  <si>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</si>
  <si>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</si>
  <si>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</si>
  <si>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</si>
  <si>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</si>
  <si>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</si>
  <si>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</si>
  <si>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</si>
  <si>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</si>
  <si>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</si>
  <si>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</si>
  <si>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</si>
  <si>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</si>
  <si>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</si>
  <si>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</si>
  <si>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</si>
  <si>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</si>
  <si>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</si>
  <si>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</si>
  <si>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</si>
  <si>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</si>
  <si>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</si>
  <si>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</si>
  <si>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</si>
  <si>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</si>
  <si>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</si>
  <si>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</si>
  <si>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</si>
  <si>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</si>
  <si>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</si>
  <si>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</si>
  <si>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</si>
  <si>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</si>
  <si>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</si>
  <si>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</si>
  <si>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</si>
  <si>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</si>
  <si>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</si>
  <si>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</si>
  <si>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</si>
  <si>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</si>
  <si>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</si>
  <si>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</si>
  <si>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</si>
  <si>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</si>
  <si>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</si>
  <si>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</si>
  <si>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</si>
  <si>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</si>
  <si>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</si>
  <si>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</si>
  <si>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</si>
  <si>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</si>
  <si>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</si>
  <si>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</si>
  <si>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</si>
  <si>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</si>
  <si>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</si>
  <si>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</si>
  <si>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</si>
  <si>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</si>
  <si>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</si>
  <si>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</si>
  <si>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</si>
  <si>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</si>
  <si>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</si>
  <si>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</si>
  <si>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</si>
  <si>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</si>
  <si>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</si>
  <si>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</si>
  <si>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</si>
  <si>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</si>
  <si>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</si>
  <si>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</si>
  <si>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</si>
  <si>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</si>
  <si>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</si>
  <si>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</si>
  <si>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</si>
  <si>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</si>
  <si>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</si>
  <si>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</si>
  <si>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</si>
  <si>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</si>
  <si>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</si>
  <si>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</si>
  <si>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</si>
  <si>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</si>
  <si>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</si>
  <si>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</si>
  <si>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</si>
  <si>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</si>
  <si>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</si>
  <si>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</si>
  <si>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</si>
  <si>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</si>
  <si>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</si>
  <si>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</si>
  <si>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</si>
  <si>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</si>
  <si>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</si>
  <si>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</si>
  <si>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</si>
  <si>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</si>
  <si>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</si>
  <si>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</si>
  <si>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</si>
  <si>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</si>
  <si>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</si>
  <si>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</si>
  <si>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</si>
  <si>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</si>
  <si>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</si>
  <si>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</si>
  <si>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</si>
  <si>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</si>
  <si>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</si>
  <si>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</si>
  <si>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</si>
  <si>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</si>
  <si>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</si>
  <si>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</si>
  <si>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</si>
  <si>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</si>
  <si>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</si>
  <si>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</si>
  <si>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</si>
  <si>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</si>
  <si>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</si>
  <si>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</si>
  <si>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</si>
  <si>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</si>
  <si>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</si>
  <si>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</si>
  <si>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</si>
  <si>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</si>
  <si>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</si>
  <si>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</si>
  <si>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</si>
  <si>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</si>
  <si>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</si>
  <si>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</si>
  <si>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</si>
  <si>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</si>
  <si>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</si>
  <si>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</si>
  <si>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</si>
  <si>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</si>
  <si>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</si>
  <si>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</si>
  <si>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</si>
  <si>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</si>
  <si>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</si>
  <si>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</si>
  <si>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</si>
  <si>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</si>
  <si>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</si>
  <si>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</si>
  <si>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</si>
  <si>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</si>
  <si>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</si>
  <si>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</si>
  <si>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</si>
  <si>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</si>
  <si>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</si>
  <si>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</si>
  <si>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</si>
  <si>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</si>
  <si>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</si>
  <si>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</si>
  <si>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</si>
  <si>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</si>
  <si>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</si>
  <si>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</si>
  <si>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</si>
  <si>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</si>
  <si>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</si>
  <si>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</si>
  <si>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</si>
  <si>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</si>
  <si>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</si>
  <si>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</si>
  <si>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</si>
  <si>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</si>
  <si>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</si>
  <si>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</si>
  <si>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</si>
  <si>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</si>
  <si>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</si>
  <si>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</si>
  <si>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</si>
  <si>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</si>
  <si>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</si>
  <si>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</si>
  <si>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</si>
  <si>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</si>
  <si>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</si>
  <si>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</si>
  <si>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</si>
  <si>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</si>
  <si>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</si>
  <si>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</si>
  <si>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</si>
  <si>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</si>
  <si>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</si>
  <si>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</si>
  <si>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</si>
  <si>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</si>
  <si>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</si>
  <si>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</si>
  <si>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</si>
  <si>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</si>
  <si>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</si>
  <si>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</si>
  <si>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</si>
  <si>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</si>
  <si>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</si>
  <si>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</si>
  <si>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</si>
  <si>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</si>
  <si>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</si>
  <si>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</si>
  <si>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</si>
  <si>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</si>
  <si>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</si>
  <si>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</si>
  <si>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</si>
  <si>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</si>
  <si>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</si>
  <si>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</si>
  <si>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</si>
  <si>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</si>
  <si>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</si>
  <si>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</si>
  <si>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</si>
  <si>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</si>
  <si>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</si>
  <si>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</si>
  <si>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</si>
  <si>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</si>
  <si>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</si>
  <si>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</si>
  <si>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</si>
  <si>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</si>
  <si>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</si>
  <si>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</si>
  <si>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</si>
  <si>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</si>
  <si>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</si>
  <si>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</si>
  <si>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</si>
  <si>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</si>
  <si>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</si>
  <si>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</si>
  <si>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</si>
  <si>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</si>
  <si>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</si>
  <si>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</si>
  <si>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</si>
  <si>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</si>
  <si>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</si>
  <si>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</si>
  <si>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</si>
  <si>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</si>
  <si>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</si>
  <si>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</si>
  <si>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</si>
  <si>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</si>
  <si>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</si>
  <si>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</si>
  <si>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</si>
  <si>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</si>
  <si>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</si>
  <si>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</si>
  <si>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</si>
  <si>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</si>
  <si>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</si>
  <si>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</si>
  <si>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</si>
  <si>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</si>
  <si>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</si>
  <si>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</si>
  <si>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</si>
  <si>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</si>
  <si>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</si>
  <si>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</si>
  <si>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</si>
  <si>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</si>
  <si>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</si>
  <si>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</si>
  <si>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</si>
  <si>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</si>
  <si>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</si>
  <si>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</si>
  <si>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</si>
  <si>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</si>
  <si>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</si>
  <si>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</si>
  <si>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</si>
  <si>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</si>
  <si>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</si>
  <si>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</si>
  <si>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</si>
  <si>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</si>
  <si>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</si>
  <si>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</si>
  <si>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</si>
  <si>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</si>
  <si>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</si>
  <si>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</si>
  <si>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</si>
  <si>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</si>
  <si>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</si>
  <si>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</si>
  <si>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</si>
  <si>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</si>
  <si>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</si>
  <si>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</si>
  <si>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</si>
  <si>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</si>
  <si>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</si>
  <si>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</si>
  <si>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</si>
  <si>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</si>
  <si>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</si>
  <si>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</si>
  <si>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</si>
  <si>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</si>
  <si>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</si>
  <si>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</si>
  <si>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</si>
  <si>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</si>
  <si>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</si>
  <si>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</si>
  <si>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</si>
  <si>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</si>
  <si>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</si>
  <si>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</si>
  <si>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</si>
  <si>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</si>
  <si>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</si>
  <si>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</si>
  <si>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</si>
  <si>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</si>
  <si>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</si>
  <si>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</si>
  <si>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</si>
  <si>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</si>
  <si>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</si>
  <si>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</si>
  <si>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</si>
  <si>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</si>
  <si>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</si>
  <si>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</si>
  <si>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</si>
  <si>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</si>
  <si>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</si>
  <si>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</si>
  <si>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</si>
  <si>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</si>
  <si>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</si>
  <si>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</si>
  <si>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</si>
  <si>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</si>
  <si>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</si>
  <si>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</si>
  <si>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</si>
  <si>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</si>
  <si>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</si>
  <si>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</si>
  <si>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</si>
  <si>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</si>
  <si>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</si>
  <si>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</si>
  <si>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</si>
  <si>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</si>
  <si>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</si>
  <si>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</si>
  <si>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</si>
  <si>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</si>
  <si>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</si>
  <si>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</si>
  <si>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</si>
  <si>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</si>
  <si>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</si>
  <si>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</si>
  <si>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</si>
  <si>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</si>
  <si>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</si>
  <si>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</si>
  <si>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</si>
  <si>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</si>
  <si>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</si>
  <si>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</si>
  <si>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</si>
  <si>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</si>
  <si>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</si>
  <si>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</si>
  <si>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</si>
  <si>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</si>
  <si>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</si>
  <si>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</si>
  <si>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</si>
  <si>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</si>
  <si>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</si>
  <si>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</si>
  <si>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</si>
  <si>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</si>
  <si>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</si>
  <si>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</si>
  <si>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</si>
  <si>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</si>
  <si>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</si>
  <si>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</si>
  <si>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</si>
  <si>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</si>
  <si>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</si>
  <si>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</si>
  <si>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</si>
  <si>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</si>
  <si>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</si>
  <si>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</si>
  <si>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</si>
  <si>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</si>
  <si>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</si>
  <si>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</si>
  <si>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</si>
  <si>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</si>
  <si>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</si>
  <si>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</si>
  <si>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</si>
  <si>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</si>
  <si>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</si>
  <si>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</si>
  <si>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</si>
  <si>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</si>
  <si>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00217010 ДОМ ЗДРАВЉА ИВАЊИЦА</t>
  </si>
  <si>
    <t>ИВАЊИЦА</t>
  </si>
  <si>
    <t>17870033</t>
  </si>
  <si>
    <t>108576841</t>
  </si>
  <si>
    <t>840-867661-43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</si>
</sst>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  <numFmt numFmtId="174" formatCode="[$-241A]dddd\,\ d\.\ mmmm\ yyyy"/>
    <numFmt numFmtId="175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75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9.emf" /><Relationship Id="rId4" Type="http://schemas.openxmlformats.org/officeDocument/2006/relationships/image" Target="../media/image23.emf" /><Relationship Id="rId5" Type="http://schemas.openxmlformats.org/officeDocument/2006/relationships/image" Target="../media/image25.emf" /><Relationship Id="rId6" Type="http://schemas.openxmlformats.org/officeDocument/2006/relationships/image" Target="../media/image1.emf" /><Relationship Id="rId7" Type="http://schemas.openxmlformats.org/officeDocument/2006/relationships/image" Target="../media/image8.emf" /><Relationship Id="rId8" Type="http://schemas.openxmlformats.org/officeDocument/2006/relationships/image" Target="../media/image10.emf" /><Relationship Id="rId9" Type="http://schemas.openxmlformats.org/officeDocument/2006/relationships/image" Target="../media/image15.emf" /><Relationship Id="rId10" Type="http://schemas.openxmlformats.org/officeDocument/2006/relationships/image" Target="../media/image5.emf" /><Relationship Id="rId11" Type="http://schemas.openxmlformats.org/officeDocument/2006/relationships/image" Target="../media/image27.emf" /><Relationship Id="rId12" Type="http://schemas.openxmlformats.org/officeDocument/2006/relationships/image" Target="../media/image14.emf" /><Relationship Id="rId13" Type="http://schemas.openxmlformats.org/officeDocument/2006/relationships/image" Target="../media/image18.emf" /><Relationship Id="rId14" Type="http://schemas.openxmlformats.org/officeDocument/2006/relationships/image" Target="../media/image20.emf" /><Relationship Id="rId15" Type="http://schemas.openxmlformats.org/officeDocument/2006/relationships/image" Target="../media/image19.emf" /><Relationship Id="rId16" Type="http://schemas.openxmlformats.org/officeDocument/2006/relationships/image" Target="../media/image2.emf" /><Relationship Id="rId17" Type="http://schemas.openxmlformats.org/officeDocument/2006/relationships/image" Target="../media/image30.emf" /><Relationship Id="rId18" Type="http://schemas.openxmlformats.org/officeDocument/2006/relationships/image" Target="../media/image40.emf" /><Relationship Id="rId19" Type="http://schemas.openxmlformats.org/officeDocument/2006/relationships/image" Target="../media/image41.emf" /><Relationship Id="rId20" Type="http://schemas.openxmlformats.org/officeDocument/2006/relationships/image" Target="../media/image33.emf" /><Relationship Id="rId21" Type="http://schemas.openxmlformats.org/officeDocument/2006/relationships/image" Target="../media/image9.emf" /><Relationship Id="rId22" Type="http://schemas.openxmlformats.org/officeDocument/2006/relationships/image" Target="../media/image4.emf" /><Relationship Id="rId23" Type="http://schemas.openxmlformats.org/officeDocument/2006/relationships/image" Target="../media/image6.emf" /><Relationship Id="rId24" Type="http://schemas.openxmlformats.org/officeDocument/2006/relationships/image" Target="../media/image29.emf" /><Relationship Id="rId25" Type="http://schemas.openxmlformats.org/officeDocument/2006/relationships/image" Target="../media/image36.emf" /><Relationship Id="rId26" Type="http://schemas.openxmlformats.org/officeDocument/2006/relationships/image" Target="../media/image46.emf" /><Relationship Id="rId27" Type="http://schemas.openxmlformats.org/officeDocument/2006/relationships/image" Target="../media/image38.emf" /><Relationship Id="rId28" Type="http://schemas.openxmlformats.org/officeDocument/2006/relationships/image" Target="../media/image17.emf" /><Relationship Id="rId29" Type="http://schemas.openxmlformats.org/officeDocument/2006/relationships/image" Target="../media/image16.emf" /><Relationship Id="rId30" Type="http://schemas.openxmlformats.org/officeDocument/2006/relationships/image" Target="../media/image2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4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E14" sqref="E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678</v>
      </c>
      <c r="B29" s="44" t="str">
        <f>LEFT(A29,2)</f>
        <v>17</v>
      </c>
      <c r="D29" s="44" t="s">
        <v>922</v>
      </c>
      <c r="E29" s="44" t="str">
        <f>LEFT(D29,8)</f>
        <v>00217010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730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731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298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171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732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130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131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921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922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923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980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17 ЧАЧАК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00217010 ДЗ ИВАЊИЦА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9564</v>
      </c>
      <c r="E13" s="79">
        <f>E14+E15</f>
        <v>7594</v>
      </c>
    </row>
    <row r="14" spans="1:5" ht="24" customHeight="1">
      <c r="A14" s="80"/>
      <c r="B14" s="81" t="s">
        <v>201</v>
      </c>
      <c r="C14" s="82" t="s">
        <v>213</v>
      </c>
      <c r="D14" s="83">
        <v>9564</v>
      </c>
      <c r="E14" s="84">
        <v>7594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282328</v>
      </c>
      <c r="E16" s="79">
        <f>E17+E18+E19</f>
        <v>257141</v>
      </c>
    </row>
    <row r="17" spans="1:5" ht="24" customHeight="1">
      <c r="A17" s="80"/>
      <c r="B17" s="81" t="s">
        <v>206</v>
      </c>
      <c r="C17" s="82" t="s">
        <v>215</v>
      </c>
      <c r="D17" s="83">
        <v>282316</v>
      </c>
      <c r="E17" s="84">
        <v>257141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>
        <v>12</v>
      </c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285477</v>
      </c>
      <c r="E20" s="79">
        <f>E21+E22+E23</f>
        <v>260681</v>
      </c>
    </row>
    <row r="21" spans="1:5" ht="24" customHeight="1">
      <c r="A21" s="80"/>
      <c r="B21" s="81" t="s">
        <v>218</v>
      </c>
      <c r="C21" s="82" t="s">
        <v>219</v>
      </c>
      <c r="D21" s="83">
        <v>285468</v>
      </c>
      <c r="E21" s="84">
        <v>260681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>
        <v>9</v>
      </c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6415</v>
      </c>
      <c r="E24" s="78">
        <f>E13+E16-E20</f>
        <v>4054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6415</v>
      </c>
      <c r="E25" s="84">
        <v>4054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89">
      <selection activeCell="D235" sqref="D235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17 ЧАЧАК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00217010 ДЗ ИВАЊИЦА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2279</v>
      </c>
      <c r="E22" s="196">
        <f>E23</f>
        <v>0</v>
      </c>
      <c r="F22" s="178">
        <f aca="true" t="shared" si="0" ref="F22:F32">D22+E22</f>
        <v>2279</v>
      </c>
      <c r="G22" s="251">
        <f>G23</f>
        <v>2233</v>
      </c>
      <c r="H22" s="21">
        <f aca="true" t="shared" si="1" ref="H22:H32">F22+G22</f>
        <v>4512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2279</v>
      </c>
      <c r="E23" s="196">
        <f>E24+E29</f>
        <v>0</v>
      </c>
      <c r="F23" s="178">
        <f t="shared" si="0"/>
        <v>2279</v>
      </c>
      <c r="G23" s="251">
        <f>G24+G29</f>
        <v>2233</v>
      </c>
      <c r="H23" s="21">
        <f t="shared" si="1"/>
        <v>4512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2233</v>
      </c>
      <c r="H24" s="21">
        <f t="shared" si="1"/>
        <v>2233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1721</v>
      </c>
      <c r="H25" s="21">
        <f t="shared" si="1"/>
        <v>1721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>
        <v>1721</v>
      </c>
      <c r="H26" s="21">
        <f t="shared" si="1"/>
        <v>1721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512</v>
      </c>
      <c r="H27" s="21">
        <f t="shared" si="1"/>
        <v>512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>
        <v>512</v>
      </c>
      <c r="H28" s="21">
        <f t="shared" si="1"/>
        <v>512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2279</v>
      </c>
      <c r="E29" s="196">
        <f>E30</f>
        <v>0</v>
      </c>
      <c r="F29" s="178">
        <f t="shared" si="0"/>
        <v>2279</v>
      </c>
      <c r="G29" s="254"/>
      <c r="H29" s="21">
        <f t="shared" si="1"/>
        <v>2279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2279</v>
      </c>
      <c r="E30" s="196">
        <f>E31</f>
        <v>0</v>
      </c>
      <c r="F30" s="178">
        <f t="shared" si="0"/>
        <v>2279</v>
      </c>
      <c r="G30" s="254"/>
      <c r="H30" s="21">
        <f t="shared" si="1"/>
        <v>2279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2279</v>
      </c>
      <c r="E31" s="252"/>
      <c r="F31" s="178">
        <f t="shared" si="0"/>
        <v>2279</v>
      </c>
      <c r="G31" s="255"/>
      <c r="H31" s="21">
        <f t="shared" si="1"/>
        <v>2279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2279</v>
      </c>
      <c r="E32" s="192">
        <f>E22</f>
        <v>0</v>
      </c>
      <c r="F32" s="169">
        <f t="shared" si="0"/>
        <v>2279</v>
      </c>
      <c r="G32" s="253">
        <f>G22</f>
        <v>2233</v>
      </c>
      <c r="H32" s="31">
        <f t="shared" si="1"/>
        <v>4512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4395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4348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2186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1720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1720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307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206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88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13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159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159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2162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230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>
        <v>230</v>
      </c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750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>
        <v>750</v>
      </c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142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142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1040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1040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47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47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47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>
        <v>47</v>
      </c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4395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17 ЧАЧАК</v>
      </c>
      <c r="B7" s="112"/>
    </row>
    <row r="8" spans="1:2" ht="12.75">
      <c r="A8" s="111" t="str">
        <f>"ЗДРАВСТВЕНА УСТАНОВА:  "&amp;ZU</f>
        <v>ЗДРАВСТВЕНА УСТАНОВА:  00217010 ДЗ ИВАЊИЦА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8" sqref="G18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17 ЧАЧАК</v>
      </c>
      <c r="B7" s="112"/>
    </row>
    <row r="8" spans="1:2" ht="12.75">
      <c r="A8" s="111" t="str">
        <f>"ЗДРАВСТВЕНА УСТАНОВА:  "&amp;ZU</f>
        <v>ЗДРАВСТВЕНА УСТАНОВА:  00217010 ДЗ ИВАЊИЦА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2087</v>
      </c>
      <c r="E13" s="120">
        <f t="shared" si="0"/>
        <v>2087</v>
      </c>
      <c r="F13" s="120">
        <f t="shared" si="0"/>
        <v>0</v>
      </c>
      <c r="G13" s="120">
        <f t="shared" si="0"/>
        <v>2087</v>
      </c>
      <c r="H13" s="120">
        <f t="shared" si="0"/>
        <v>2087</v>
      </c>
    </row>
    <row r="14" spans="1:8" ht="19.5" customHeight="1">
      <c r="A14" s="118" t="s">
        <v>940</v>
      </c>
      <c r="B14" s="119" t="s">
        <v>941</v>
      </c>
      <c r="C14" s="121"/>
      <c r="D14" s="121">
        <v>488</v>
      </c>
      <c r="E14" s="120">
        <f>C14+D14</f>
        <v>488</v>
      </c>
      <c r="F14" s="121"/>
      <c r="G14" s="121">
        <v>488</v>
      </c>
      <c r="H14" s="120">
        <f>F14+G14</f>
        <v>488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1599</v>
      </c>
      <c r="E16" s="120">
        <f>C16+D16</f>
        <v>1599</v>
      </c>
      <c r="F16" s="122"/>
      <c r="G16" s="122">
        <v>1599</v>
      </c>
      <c r="H16" s="120">
        <f>F16+G16</f>
        <v>1599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17 ЧАЧАК</v>
      </c>
      <c r="B7" s="112"/>
    </row>
    <row r="8" spans="1:2" ht="12.75">
      <c r="A8" s="111" t="str">
        <f>"ЗДРАВСТВЕНА УСТАНОВА:  "&amp;ZU</f>
        <v>ЗДРАВСТВЕНА УСТАНОВА:  00217010 ДЗ ИВАЊИЦА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17 ЧАЧАК</v>
      </c>
      <c r="B7" s="112"/>
    </row>
    <row r="8" spans="1:2" ht="12.75">
      <c r="A8" s="111" t="str">
        <f>"ЗДРАВСТВЕНА УСТАНОВА:  "&amp;ZU</f>
        <v>ЗДРАВСТВЕНА УСТАНОВА:  00217010 ДЗ ИВАЊИЦА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17 ЧАЧАК</v>
      </c>
      <c r="B7" s="112"/>
    </row>
    <row r="8" spans="1:2" ht="12.75">
      <c r="A8" s="111" t="str">
        <f>"ЗДРАВСТВЕНА УСТАНОВА:  "&amp;ZU</f>
        <v>ЗДРАВСТВЕНА УСТАНОВА:  00217010 ДЗ ИВАЊИЦА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17870033</v>
      </c>
      <c r="B2" s="236" t="str">
        <f>NazivKorisnika</f>
        <v>00217010 ДОМ ЗДРАВЉА ИВАЊИЦА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2279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2279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254683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-252404</v>
      </c>
      <c r="H12" s="244">
        <f>G12</f>
        <v>-252404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91">
      <selection activeCell="G94" sqref="G94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00217010 ДОМ ЗДРАВЉА ИВАЊИЦА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ИВАЊИЦА</v>
      </c>
      <c r="B9" s="275"/>
      <c r="C9" s="285"/>
      <c r="E9" s="518" t="str">
        <f>"Матични број:   "&amp;MatBroj</f>
        <v>Матични број:   17870033</v>
      </c>
      <c r="F9" s="283"/>
      <c r="G9" s="276"/>
    </row>
    <row r="10" spans="1:7" ht="15.75">
      <c r="A10" s="284" t="str">
        <f>"ПИБ:   "&amp;bip</f>
        <v>ПИБ:   108576841</v>
      </c>
      <c r="B10" s="275"/>
      <c r="C10" s="285"/>
      <c r="E10" s="519" t="str">
        <f>"Број подрачуна:  "&amp;BrojPodr</f>
        <v>Број подрачуна:  840-867661-43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126872</v>
      </c>
      <c r="E23" s="301">
        <f>E24+E42</f>
        <v>310186</v>
      </c>
      <c r="F23" s="301">
        <f>F24+F42</f>
        <v>174499</v>
      </c>
      <c r="G23" s="301">
        <f aca="true" t="shared" si="0" ref="G23:G86">E23-F23</f>
        <v>135687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123841</v>
      </c>
      <c r="E24" s="301">
        <f>E25+E29+E31+E33+E37+E40</f>
        <v>305235</v>
      </c>
      <c r="F24" s="301">
        <f>F25+F29+F31+F33+F37+F40</f>
        <v>174499</v>
      </c>
      <c r="G24" s="301">
        <f t="shared" si="0"/>
        <v>130736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99762</v>
      </c>
      <c r="E25" s="301">
        <f>SUM(E26:E28)</f>
        <v>283646</v>
      </c>
      <c r="F25" s="301">
        <f>SUM(F26:F28)</f>
        <v>174040</v>
      </c>
      <c r="G25" s="301">
        <f t="shared" si="0"/>
        <v>109606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76905</v>
      </c>
      <c r="E26" s="306">
        <v>166448</v>
      </c>
      <c r="F26" s="306">
        <v>79683</v>
      </c>
      <c r="G26" s="301">
        <f t="shared" si="0"/>
        <v>86765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22206</v>
      </c>
      <c r="E27" s="306">
        <v>115948</v>
      </c>
      <c r="F27" s="306">
        <v>93651</v>
      </c>
      <c r="G27" s="301">
        <f t="shared" si="0"/>
        <v>22297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>
        <v>651</v>
      </c>
      <c r="E28" s="306">
        <v>1250</v>
      </c>
      <c r="F28" s="306">
        <v>706</v>
      </c>
      <c r="G28" s="301">
        <f t="shared" si="0"/>
        <v>544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20910</v>
      </c>
      <c r="E33" s="301">
        <f>SUM(E34:E36)</f>
        <v>20910</v>
      </c>
      <c r="F33" s="301">
        <f>SUM(F34:F36)</f>
        <v>0</v>
      </c>
      <c r="G33" s="301">
        <f t="shared" si="0"/>
        <v>20910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20910</v>
      </c>
      <c r="E34" s="306">
        <v>20910</v>
      </c>
      <c r="F34" s="306"/>
      <c r="G34" s="301">
        <f t="shared" si="0"/>
        <v>20910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2814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>
        <v>2814</v>
      </c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355</v>
      </c>
      <c r="E40" s="301">
        <f>E41</f>
        <v>679</v>
      </c>
      <c r="F40" s="301">
        <f>F41</f>
        <v>459</v>
      </c>
      <c r="G40" s="301">
        <f t="shared" si="0"/>
        <v>220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>
        <v>355</v>
      </c>
      <c r="E41" s="306">
        <v>679</v>
      </c>
      <c r="F41" s="306">
        <v>459</v>
      </c>
      <c r="G41" s="301">
        <f t="shared" si="0"/>
        <v>220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3031</v>
      </c>
      <c r="E42" s="301">
        <f>E43+E51</f>
        <v>4951</v>
      </c>
      <c r="F42" s="301">
        <f>F43+F51</f>
        <v>0</v>
      </c>
      <c r="G42" s="301">
        <f t="shared" si="0"/>
        <v>4951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3031</v>
      </c>
      <c r="E51" s="301">
        <f>E52+E53</f>
        <v>4951</v>
      </c>
      <c r="F51" s="301">
        <f>F52+F53</f>
        <v>0</v>
      </c>
      <c r="G51" s="301">
        <f t="shared" si="0"/>
        <v>4951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3031</v>
      </c>
      <c r="E53" s="306">
        <v>4951</v>
      </c>
      <c r="F53" s="306"/>
      <c r="G53" s="301">
        <f t="shared" si="0"/>
        <v>4951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55460</v>
      </c>
      <c r="E54" s="301">
        <f>E55+E75+E97</f>
        <v>48594</v>
      </c>
      <c r="F54" s="301">
        <f>F55+F75+F97</f>
        <v>0</v>
      </c>
      <c r="G54" s="301">
        <f t="shared" si="0"/>
        <v>48594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22464</v>
      </c>
      <c r="E75" s="301">
        <f>E76+E86+E92</f>
        <v>19846</v>
      </c>
      <c r="F75" s="301">
        <f>F76+F86+F92</f>
        <v>0</v>
      </c>
      <c r="G75" s="301">
        <f t="shared" si="0"/>
        <v>19846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9564</v>
      </c>
      <c r="E76" s="301">
        <f>E77+E78+E79+E80+E81+E82+E83+E84+E85</f>
        <v>6415</v>
      </c>
      <c r="F76" s="301">
        <f>F77+F78+F79+F80+F81+F82+F83+F84+F85</f>
        <v>0</v>
      </c>
      <c r="G76" s="301">
        <f t="shared" si="0"/>
        <v>6415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9564</v>
      </c>
      <c r="E77" s="306">
        <v>6415</v>
      </c>
      <c r="F77" s="306"/>
      <c r="G77" s="301">
        <f t="shared" si="0"/>
        <v>6415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12878</v>
      </c>
      <c r="E86" s="301">
        <f>E91</f>
        <v>13294</v>
      </c>
      <c r="F86" s="301">
        <f>F91</f>
        <v>0</v>
      </c>
      <c r="G86" s="301">
        <f t="shared" si="0"/>
        <v>13294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12878</v>
      </c>
      <c r="E91" s="306">
        <v>13294</v>
      </c>
      <c r="F91" s="306"/>
      <c r="G91" s="301">
        <f aca="true" t="shared" si="1" ref="G91:G103">E91-F91</f>
        <v>13294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22</v>
      </c>
      <c r="E92" s="301">
        <f>SUM(E93:E96)</f>
        <v>137</v>
      </c>
      <c r="F92" s="301">
        <f>SUM(F93:F96)</f>
        <v>0</v>
      </c>
      <c r="G92" s="301">
        <f t="shared" si="1"/>
        <v>137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22</v>
      </c>
      <c r="E94" s="306">
        <v>137</v>
      </c>
      <c r="F94" s="306"/>
      <c r="G94" s="301">
        <f t="shared" si="1"/>
        <v>137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32996</v>
      </c>
      <c r="E97" s="301">
        <f>E98</f>
        <v>28748</v>
      </c>
      <c r="F97" s="301">
        <f>F98</f>
        <v>0</v>
      </c>
      <c r="G97" s="301">
        <f t="shared" si="1"/>
        <v>28748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32996</v>
      </c>
      <c r="E98" s="301">
        <f>SUM(E99:E101)</f>
        <v>28748</v>
      </c>
      <c r="F98" s="301">
        <f>SUM(F99:F101)</f>
        <v>0</v>
      </c>
      <c r="G98" s="301">
        <f t="shared" si="1"/>
        <v>28748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32747</v>
      </c>
      <c r="E100" s="306">
        <v>28435</v>
      </c>
      <c r="F100" s="306"/>
      <c r="G100" s="301">
        <f t="shared" si="1"/>
        <v>28435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249</v>
      </c>
      <c r="E101" s="306">
        <v>313</v>
      </c>
      <c r="F101" s="306"/>
      <c r="G101" s="301">
        <f t="shared" si="1"/>
        <v>313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182332</v>
      </c>
      <c r="E102" s="301">
        <f>E23+E54</f>
        <v>358780</v>
      </c>
      <c r="F102" s="301">
        <f>F23+F54</f>
        <v>174499</v>
      </c>
      <c r="G102" s="301">
        <f t="shared" si="1"/>
        <v>184281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/>
      <c r="E103" s="306"/>
      <c r="F103" s="306"/>
      <c r="G103" s="301">
        <f t="shared" si="1"/>
        <v>0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45896</v>
      </c>
      <c r="G108" s="301">
        <f>G109+G133+G155+G213+G241+G255</f>
        <v>42179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9041</v>
      </c>
      <c r="G155" s="301">
        <f>G156+G162+G168+G174+G178+G187+G193+G201+G207</f>
        <v>8041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6553</v>
      </c>
      <c r="G156" s="301">
        <f>SUM(G157:G161)</f>
        <v>6187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4444</v>
      </c>
      <c r="G157" s="306">
        <v>4144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606</v>
      </c>
      <c r="G158" s="306">
        <v>626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1057</v>
      </c>
      <c r="G159" s="306">
        <v>997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389</v>
      </c>
      <c r="G160" s="306">
        <v>367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57</v>
      </c>
      <c r="G161" s="306">
        <v>53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1425</v>
      </c>
      <c r="G174" s="301">
        <f>SUM(G175:G177)</f>
        <v>1296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955</v>
      </c>
      <c r="G175" s="306">
        <v>907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410</v>
      </c>
      <c r="G176" s="306">
        <v>389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60</v>
      </c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708</v>
      </c>
      <c r="G187" s="301">
        <f>SUM(G188:G192)</f>
        <v>496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>
        <v>509</v>
      </c>
      <c r="G188" s="306">
        <v>370</v>
      </c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>
        <v>20</v>
      </c>
      <c r="G189" s="306">
        <v>6</v>
      </c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>
        <v>124</v>
      </c>
      <c r="G190" s="306">
        <v>84</v>
      </c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>
        <v>48</v>
      </c>
      <c r="G191" s="306">
        <v>32</v>
      </c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>
        <v>7</v>
      </c>
      <c r="G192" s="306">
        <v>4</v>
      </c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355</v>
      </c>
      <c r="G193" s="301">
        <f>SUM(G194:G200)</f>
        <v>62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>
        <v>355</v>
      </c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>
        <v>42</v>
      </c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>
        <v>2</v>
      </c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>
        <v>14</v>
      </c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>
        <v>4</v>
      </c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23955</v>
      </c>
      <c r="G241" s="321">
        <f>G242+G246+G249+G251</f>
        <v>20707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249</v>
      </c>
      <c r="G242" s="321">
        <f>SUM(G243:G245)</f>
        <v>313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249</v>
      </c>
      <c r="G243" s="322">
        <v>313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22452</v>
      </c>
      <c r="G246" s="301">
        <f>G247+G248</f>
        <v>19204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22452</v>
      </c>
      <c r="G247" s="306">
        <v>19204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1254</v>
      </c>
      <c r="G251" s="301">
        <f>SUM(G252:G254)</f>
        <v>1190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>
        <v>1254</v>
      </c>
      <c r="G254" s="306">
        <v>1190</v>
      </c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12900</v>
      </c>
      <c r="G255" s="301">
        <f>G256</f>
        <v>13431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12900</v>
      </c>
      <c r="G256" s="301">
        <f>SUM(G257:G260)</f>
        <v>13431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22</v>
      </c>
      <c r="G258" s="306">
        <v>137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12347</v>
      </c>
      <c r="G259" s="306">
        <v>13141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531</v>
      </c>
      <c r="G260" s="306">
        <v>153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136436</v>
      </c>
      <c r="G261" s="301">
        <f>G262+G275-G276+G277-G278+G280-G281</f>
        <v>142102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117766</v>
      </c>
      <c r="G262" s="301">
        <f>G263</f>
        <v>119288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117766</v>
      </c>
      <c r="G263" s="301">
        <f>G267+G268-G269+G270+G271-G272+G273+G274</f>
        <v>119288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114045</v>
      </c>
      <c r="G267" s="306">
        <v>113927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3031</v>
      </c>
      <c r="G268" s="306">
        <v>4951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352</v>
      </c>
      <c r="G271" s="306">
        <v>410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>
        <v>338</v>
      </c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>
        <v>0</v>
      </c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4905</v>
      </c>
      <c r="G275" s="328">
        <v>690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>
        <v>3969</v>
      </c>
      <c r="G277" s="328">
        <v>5315</v>
      </c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9796</v>
      </c>
      <c r="G280" s="331">
        <f>IF((G282+G284-G283-G285)&gt;0,G282+G284-G283-G285,0)</f>
        <v>16809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>
        <v>9796</v>
      </c>
      <c r="G284" s="328">
        <v>16809</v>
      </c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182332</v>
      </c>
      <c r="G286" s="331">
        <f>G108+G261</f>
        <v>184281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25">
      <selection activeCell="D25" sqref="D2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00217010 ДОМ ЗДРАВЉА ИВАЊИЦА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ИВАЊИЦА</v>
      </c>
      <c r="B9" s="275"/>
      <c r="C9" s="285"/>
      <c r="D9" s="518" t="str">
        <f>"Матични број:   "&amp;MatBroj</f>
        <v>Матични број:   17870033</v>
      </c>
      <c r="E9" s="285"/>
      <c r="F9" s="345"/>
      <c r="G9" s="277"/>
    </row>
    <row r="10" spans="1:7" ht="15.75">
      <c r="A10" s="284" t="str">
        <f>"ПИБ:   "&amp;bip</f>
        <v>ПИБ:   108576841</v>
      </c>
      <c r="B10" s="275"/>
      <c r="C10" s="285"/>
      <c r="D10" s="519" t="str">
        <f>"Број подрачуна:  "&amp;BrojPodr</f>
        <v>Број подрачуна:  840-867661-43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260889</v>
      </c>
      <c r="E21" s="350">
        <f>E22+E126</f>
        <v>282316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260844</v>
      </c>
      <c r="E22" s="350">
        <f>E23+E67+E77+E89+E114+E119+E123</f>
        <v>282291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9445</v>
      </c>
      <c r="E89" s="350">
        <f>E90+E97+E102+E109+E112</f>
        <v>10902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60</v>
      </c>
      <c r="E90" s="350">
        <f>SUM(E91:E96)</f>
        <v>225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60</v>
      </c>
      <c r="E94" s="351">
        <v>225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9215</v>
      </c>
      <c r="E97" s="350">
        <f>SUM(E98:E101)</f>
        <v>10228</v>
      </c>
    </row>
    <row r="98" spans="1:5" ht="24">
      <c r="A98" s="303">
        <v>2078</v>
      </c>
      <c r="B98" s="303">
        <v>742100</v>
      </c>
      <c r="C98" s="318" t="s">
        <v>436</v>
      </c>
      <c r="D98" s="351">
        <v>9215</v>
      </c>
      <c r="E98" s="351">
        <v>10228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280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>
        <v>280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170</v>
      </c>
      <c r="E112" s="350">
        <f>E113</f>
        <v>169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170</v>
      </c>
      <c r="E113" s="351">
        <v>169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3719</v>
      </c>
      <c r="E114" s="350">
        <f>E115+E117</f>
        <v>2233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3605</v>
      </c>
      <c r="E115" s="350">
        <f>E116</f>
        <v>1721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3605</v>
      </c>
      <c r="E116" s="351">
        <v>1721</v>
      </c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114</v>
      </c>
      <c r="E117" s="350">
        <f>E118</f>
        <v>512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114</v>
      </c>
      <c r="E118" s="351">
        <v>512</v>
      </c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221135</v>
      </c>
      <c r="E119" s="350">
        <f>E120</f>
        <v>254683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221135</v>
      </c>
      <c r="E120" s="350">
        <f>E121+E122</f>
        <v>254683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221135</v>
      </c>
      <c r="E121" s="351">
        <v>254683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26545</v>
      </c>
      <c r="E123" s="350">
        <f>E124</f>
        <v>14473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26545</v>
      </c>
      <c r="E124" s="350">
        <f>E125</f>
        <v>14473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26545</v>
      </c>
      <c r="E125" s="351">
        <v>14473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45</v>
      </c>
      <c r="E126" s="356">
        <f>E127+E134+E141+E144</f>
        <v>25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45</v>
      </c>
      <c r="E127" s="356">
        <f>E128+E130+E132</f>
        <v>25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45</v>
      </c>
      <c r="E128" s="356">
        <f>E129</f>
        <v>25</v>
      </c>
    </row>
    <row r="129" spans="1:5" ht="12.75">
      <c r="A129" s="325">
        <v>2109</v>
      </c>
      <c r="B129" s="357">
        <v>811100</v>
      </c>
      <c r="C129" s="358" t="s">
        <v>578</v>
      </c>
      <c r="D129" s="359">
        <v>45</v>
      </c>
      <c r="E129" s="351">
        <v>25</v>
      </c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255984</v>
      </c>
      <c r="E151" s="350">
        <f>E152+E320</f>
        <v>285878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243549</v>
      </c>
      <c r="E152" s="350">
        <f>E153+E175+E220+E235+E259+E272+E288+E303</f>
        <v>284607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171627</v>
      </c>
      <c r="E153" s="350">
        <f>E154+E156+E160+E162+E167+E169+E171+E173</f>
        <v>193058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137623</v>
      </c>
      <c r="E154" s="350">
        <f>E155</f>
        <v>157521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137623</v>
      </c>
      <c r="E155" s="351">
        <v>157521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24122</v>
      </c>
      <c r="E156" s="350">
        <f>SUM(E157:E159)</f>
        <v>27956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16171</v>
      </c>
      <c r="E157" s="351">
        <v>18742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6940</v>
      </c>
      <c r="E158" s="351">
        <v>8043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1011</v>
      </c>
      <c r="E159" s="351">
        <v>1171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1464</v>
      </c>
      <c r="E160" s="350">
        <f>E161</f>
        <v>1464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1464</v>
      </c>
      <c r="E161" s="351">
        <v>1464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2258</v>
      </c>
      <c r="E162" s="350">
        <f>SUM(E163:E166)</f>
        <v>36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2258</v>
      </c>
      <c r="E165" s="351">
        <v>36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3362</v>
      </c>
      <c r="E167" s="350">
        <f>E168</f>
        <v>4370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3362</v>
      </c>
      <c r="E168" s="351">
        <v>4370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2798</v>
      </c>
      <c r="E169" s="350">
        <f>E170</f>
        <v>1711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2798</v>
      </c>
      <c r="E170" s="351">
        <v>1711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69979</v>
      </c>
      <c r="E175" s="350">
        <f>E176+E184+E190+E199+E207+E210</f>
        <v>88789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19747</v>
      </c>
      <c r="E176" s="350">
        <f>SUM(E177:E183)</f>
        <v>30318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408</v>
      </c>
      <c r="E177" s="351">
        <v>434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17096</v>
      </c>
      <c r="E178" s="351">
        <v>26890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709</v>
      </c>
      <c r="E179" s="351">
        <v>1424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751</v>
      </c>
      <c r="E180" s="351">
        <v>770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502</v>
      </c>
      <c r="E181" s="351">
        <v>483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264</v>
      </c>
      <c r="E182" s="351">
        <v>300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17</v>
      </c>
      <c r="E183" s="351">
        <v>17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468</v>
      </c>
      <c r="E184" s="350">
        <f>SUM(E185:E189)</f>
        <v>1054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7</v>
      </c>
      <c r="E185" s="351">
        <v>13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461</v>
      </c>
      <c r="E187" s="351">
        <v>1041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8052</v>
      </c>
      <c r="E190" s="350">
        <f>SUM(E191:E198)</f>
        <v>8582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253</v>
      </c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861</v>
      </c>
      <c r="E192" s="351">
        <v>1128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419</v>
      </c>
      <c r="E193" s="351">
        <v>609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13</v>
      </c>
      <c r="E194" s="351">
        <v>34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5119</v>
      </c>
      <c r="E195" s="351">
        <v>6447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64</v>
      </c>
      <c r="E197" s="351">
        <v>30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1323</v>
      </c>
      <c r="E198" s="351">
        <v>334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682</v>
      </c>
      <c r="E199" s="350">
        <f>SUM(E200:E206)</f>
        <v>472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682</v>
      </c>
      <c r="E202" s="351">
        <v>472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10734</v>
      </c>
      <c r="E207" s="350">
        <f>E208+E209</f>
        <v>4920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6500</v>
      </c>
      <c r="E208" s="351">
        <v>873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4234</v>
      </c>
      <c r="E209" s="351">
        <v>4047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30296</v>
      </c>
      <c r="E210" s="350">
        <f>SUM(E211:E219)</f>
        <v>43443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1133</v>
      </c>
      <c r="E211" s="351">
        <v>2332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192</v>
      </c>
      <c r="E213" s="351">
        <v>206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6719</v>
      </c>
      <c r="E214" s="351">
        <v>6246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18978</v>
      </c>
      <c r="E217" s="351">
        <v>31509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2192</v>
      </c>
      <c r="E218" s="351">
        <v>2765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1082</v>
      </c>
      <c r="E219" s="351">
        <v>385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352</v>
      </c>
      <c r="E220" s="350">
        <f>E221+E225+E227+E229+E233</f>
        <v>410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347</v>
      </c>
      <c r="E221" s="350">
        <f>SUM(E222:E224)</f>
        <v>405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76</v>
      </c>
      <c r="E222" s="351">
        <v>83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271</v>
      </c>
      <c r="E223" s="351">
        <v>322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5</v>
      </c>
      <c r="E233" s="356">
        <f>E234</f>
        <v>5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5</v>
      </c>
      <c r="E234" s="351">
        <v>5</v>
      </c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312</v>
      </c>
      <c r="E235" s="350">
        <f>E236+E246+E253+E255</f>
        <v>567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312</v>
      </c>
      <c r="E255" s="350">
        <f>SUM(E256:E258)</f>
        <v>567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>
        <v>312</v>
      </c>
      <c r="E257" s="351">
        <v>567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1087</v>
      </c>
      <c r="E272" s="350">
        <f>E273+E276+E279+E282+E285</f>
        <v>1242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1087</v>
      </c>
      <c r="E285" s="356">
        <f>E286+E287</f>
        <v>1242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1087</v>
      </c>
      <c r="E286" s="351">
        <v>1242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192</v>
      </c>
      <c r="E303" s="356">
        <f>E304+E307+E311+E313+E316+E318</f>
        <v>541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30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>
        <v>30</v>
      </c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136</v>
      </c>
      <c r="E307" s="350">
        <f>SUM(E308:E310)</f>
        <v>449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82</v>
      </c>
      <c r="E308" s="351">
        <v>384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54</v>
      </c>
      <c r="E309" s="351">
        <v>65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56</v>
      </c>
      <c r="E311" s="350">
        <f>E312</f>
        <v>62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56</v>
      </c>
      <c r="E312" s="351">
        <v>62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12435</v>
      </c>
      <c r="E320" s="356">
        <f>E321+E343+E352+E355+E363</f>
        <v>1271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12435</v>
      </c>
      <c r="E321" s="356">
        <f>E322+E327+E337+E339+E341</f>
        <v>1271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268</v>
      </c>
      <c r="E322" s="356">
        <f>SUM(E323:E326)</f>
        <v>47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>
        <v>268</v>
      </c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>
        <v>47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12167</v>
      </c>
      <c r="E327" s="356">
        <f>SUM(E328:E336)</f>
        <v>1224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4197</v>
      </c>
      <c r="E329" s="351">
        <v>78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>
        <v>3</v>
      </c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7967</v>
      </c>
      <c r="E332" s="351">
        <v>1146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4905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0</v>
      </c>
      <c r="E368" s="356">
        <f>IF((E151-E21)&gt;0,E151-E21,0)</f>
        <v>3562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0</v>
      </c>
      <c r="E369" s="350">
        <f>E370+E371+E372+E373+E374</f>
        <v>4252</v>
      </c>
    </row>
    <row r="370" spans="1:5" ht="24">
      <c r="A370" s="375">
        <v>2349</v>
      </c>
      <c r="B370" s="360"/>
      <c r="C370" s="367" t="s">
        <v>1428</v>
      </c>
      <c r="D370" s="359"/>
      <c r="E370" s="351">
        <v>3562</v>
      </c>
    </row>
    <row r="371" spans="1:5" ht="24">
      <c r="A371" s="375">
        <v>2350</v>
      </c>
      <c r="B371" s="360"/>
      <c r="C371" s="367" t="s">
        <v>1429</v>
      </c>
      <c r="D371" s="359"/>
      <c r="E371" s="351">
        <v>0</v>
      </c>
    </row>
    <row r="372" spans="1:5" ht="24">
      <c r="A372" s="375">
        <v>2351</v>
      </c>
      <c r="B372" s="360"/>
      <c r="C372" s="367" t="s">
        <v>1430</v>
      </c>
      <c r="D372" s="359"/>
      <c r="E372" s="351">
        <v>690</v>
      </c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4905</v>
      </c>
      <c r="E378" s="356">
        <f>IF(E367&gt;0,IF((E367+E369-E375)&gt;0,E367+E369-E375,0),IF((E369-E368-E375)&gt;0,E369-E368-E375,0))</f>
        <v>690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4905</v>
      </c>
      <c r="E380" s="356">
        <f>E381+E382</f>
        <v>690</v>
      </c>
    </row>
    <row r="381" spans="1:5" ht="24">
      <c r="A381" s="375">
        <v>2360</v>
      </c>
      <c r="B381" s="360"/>
      <c r="C381" s="367" t="s">
        <v>1439</v>
      </c>
      <c r="D381" s="359"/>
      <c r="E381" s="351">
        <v>690</v>
      </c>
    </row>
    <row r="382" spans="1:5" ht="24">
      <c r="A382" s="375">
        <v>2361</v>
      </c>
      <c r="B382" s="360"/>
      <c r="C382" s="367" t="s">
        <v>1440</v>
      </c>
      <c r="D382" s="359">
        <v>4905</v>
      </c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57">
      <selection activeCell="E101" sqref="E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00217010 ДОМ ЗДРАВЉА ИВАЊИЦА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ИВАЊИЦА</v>
      </c>
      <c r="B9" s="275"/>
      <c r="C9" s="285"/>
      <c r="D9" s="518" t="str">
        <f>"Матични број:   "&amp;MatBroj</f>
        <v>Матични број:   17870033</v>
      </c>
      <c r="E9" s="285"/>
      <c r="F9" s="345"/>
      <c r="G9" s="277"/>
    </row>
    <row r="10" spans="1:7" s="278" customFormat="1" ht="15.75">
      <c r="A10" s="284" t="str">
        <f>"ПИБ:   "&amp;bip</f>
        <v>ПИБ:   108576841</v>
      </c>
      <c r="B10" s="275"/>
      <c r="C10" s="285"/>
      <c r="D10" s="519" t="str">
        <f>"Број подрачуна:  "&amp;BrojPodr</f>
        <v>Број подрачуна:  840-867661-43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45</v>
      </c>
      <c r="E21" s="301">
        <f>E22+E47</f>
        <v>25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45</v>
      </c>
      <c r="E22" s="301">
        <f>E23+E30+E37+E40</f>
        <v>25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45</v>
      </c>
      <c r="E23" s="301">
        <f>E24+E26+E28</f>
        <v>25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45</v>
      </c>
      <c r="E24" s="301">
        <f>E25</f>
        <v>25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>
        <v>45</v>
      </c>
      <c r="E25" s="306">
        <v>25</v>
      </c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12435</v>
      </c>
      <c r="E87" s="301">
        <f>E88+E134</f>
        <v>1271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12435</v>
      </c>
      <c r="E88" s="301">
        <f>E89+E111+E120+E123+E131</f>
        <v>1271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12435</v>
      </c>
      <c r="E89" s="301">
        <f>E90+E95+E105+E107+E109</f>
        <v>1271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268</v>
      </c>
      <c r="E90" s="301">
        <f>SUM(E91:E94)</f>
        <v>47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>
        <v>268</v>
      </c>
      <c r="E92" s="306">
        <v>47</v>
      </c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12167</v>
      </c>
      <c r="E95" s="301">
        <f>SUM(E96:E104)</f>
        <v>1224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4197</v>
      </c>
      <c r="E97" s="306">
        <v>78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>
        <v>3</v>
      </c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7967</v>
      </c>
      <c r="E100" s="306">
        <v>1146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12390</v>
      </c>
      <c r="E183" s="301">
        <f>IF(E87-E21&gt;0,E87-E21,0)</f>
        <v>1246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6">
      <selection activeCell="E111" sqref="E11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00217010 ДОМ ЗДРАВЉА ИВАЊИЦА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ИВАЊИЦА</v>
      </c>
      <c r="B9" s="275"/>
      <c r="C9" s="285"/>
      <c r="D9" s="518" t="str">
        <f>"Матични број:   "&amp;MatBroj</f>
        <v>Матични број:   17870033</v>
      </c>
      <c r="E9" s="285"/>
      <c r="F9" s="345"/>
      <c r="G9" s="277"/>
    </row>
    <row r="10" spans="1:7" s="278" customFormat="1" ht="15.75">
      <c r="A10" s="284" t="str">
        <f>"ПИБ:   "&amp;bip</f>
        <v>ПИБ:   108576841</v>
      </c>
      <c r="B10" s="275"/>
      <c r="C10" s="285"/>
      <c r="D10" s="519" t="str">
        <f>"Број подрачуна:  "&amp;BrojPodr</f>
        <v>Број подрачуна:  840-867661-43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260889</v>
      </c>
      <c r="E21" s="350">
        <f>E22+E126+E151</f>
        <v>282316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260844</v>
      </c>
      <c r="E22" s="350">
        <f>E23+E67+E77+E89+E114+E119+E123</f>
        <v>282291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9445</v>
      </c>
      <c r="E89" s="350">
        <f>E90+E97+E102+E109+E112</f>
        <v>10902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60</v>
      </c>
      <c r="E90" s="350">
        <f>SUM(E91:E96)</f>
        <v>225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60</v>
      </c>
      <c r="E94" s="351">
        <v>225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9215</v>
      </c>
      <c r="E97" s="350">
        <f>SUM(E98:E101)</f>
        <v>10228</v>
      </c>
    </row>
    <row r="98" spans="1:5" ht="24">
      <c r="A98" s="303">
        <v>4078</v>
      </c>
      <c r="B98" s="303">
        <v>742100</v>
      </c>
      <c r="C98" s="318" t="s">
        <v>436</v>
      </c>
      <c r="D98" s="351">
        <v>9215</v>
      </c>
      <c r="E98" s="351">
        <v>10228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280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>
        <v>280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170</v>
      </c>
      <c r="E112" s="350">
        <f>E113</f>
        <v>169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170</v>
      </c>
      <c r="E113" s="351">
        <v>169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3719</v>
      </c>
      <c r="E114" s="350">
        <f>E115+E117</f>
        <v>2233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3605</v>
      </c>
      <c r="E115" s="350">
        <f>E116</f>
        <v>1721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3605</v>
      </c>
      <c r="E116" s="351">
        <v>1721</v>
      </c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114</v>
      </c>
      <c r="E117" s="350">
        <f>E118</f>
        <v>512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114</v>
      </c>
      <c r="E118" s="351">
        <v>512</v>
      </c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221135</v>
      </c>
      <c r="E119" s="350">
        <f>E120</f>
        <v>254683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221135</v>
      </c>
      <c r="E120" s="350">
        <f>E121+E122</f>
        <v>254683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221135</v>
      </c>
      <c r="E121" s="351">
        <v>254683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26545</v>
      </c>
      <c r="E123" s="350">
        <f>E124</f>
        <v>14473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26545</v>
      </c>
      <c r="E124" s="350">
        <f>E125</f>
        <v>14473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26545</v>
      </c>
      <c r="E125" s="351">
        <v>14473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45</v>
      </c>
      <c r="E126" s="350">
        <f>E127+E134+E141+E144</f>
        <v>25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45</v>
      </c>
      <c r="E127" s="350">
        <f>E128+E130+E132</f>
        <v>25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45</v>
      </c>
      <c r="E128" s="350">
        <f>E129</f>
        <v>25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>
        <v>45</v>
      </c>
      <c r="E129" s="351">
        <v>25</v>
      </c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255984</v>
      </c>
      <c r="E191" s="350">
        <f>E192+E360+E406</f>
        <v>285878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243549</v>
      </c>
      <c r="E192" s="350">
        <f>E193+E215+E260+E275+E299+E312+E328+E343</f>
        <v>284607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171627</v>
      </c>
      <c r="E193" s="350">
        <f>E194+E196+E200+E202+E207+E209+E211+E213</f>
        <v>193058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137623</v>
      </c>
      <c r="E194" s="350">
        <f>E195</f>
        <v>157521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137623</v>
      </c>
      <c r="E195" s="351">
        <v>157521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24122</v>
      </c>
      <c r="E196" s="350">
        <f>SUM(E197:E199)</f>
        <v>27956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16171</v>
      </c>
      <c r="E197" s="351">
        <v>18742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6940</v>
      </c>
      <c r="E198" s="351">
        <v>8043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1011</v>
      </c>
      <c r="E199" s="351">
        <v>1171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1464</v>
      </c>
      <c r="E200" s="350">
        <f>E201</f>
        <v>1464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1464</v>
      </c>
      <c r="E201" s="351">
        <v>1464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2258</v>
      </c>
      <c r="E202" s="350">
        <f>SUM(E203:E206)</f>
        <v>36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2258</v>
      </c>
      <c r="E205" s="351">
        <v>36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3362</v>
      </c>
      <c r="E207" s="350">
        <f>E208</f>
        <v>4370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3362</v>
      </c>
      <c r="E208" s="351">
        <v>4370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2798</v>
      </c>
      <c r="E209" s="350">
        <f>E210</f>
        <v>1711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2798</v>
      </c>
      <c r="E210" s="351">
        <v>1711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69979</v>
      </c>
      <c r="E215" s="350">
        <f>E216+E224+E230+E239+E247+E250</f>
        <v>88789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19747</v>
      </c>
      <c r="E216" s="350">
        <f>SUM(E217:E223)</f>
        <v>30318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408</v>
      </c>
      <c r="E217" s="351">
        <v>434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17096</v>
      </c>
      <c r="E218" s="351">
        <v>26890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709</v>
      </c>
      <c r="E219" s="351">
        <v>1424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751</v>
      </c>
      <c r="E220" s="351">
        <v>770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502</v>
      </c>
      <c r="E221" s="351">
        <v>483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264</v>
      </c>
      <c r="E222" s="351">
        <v>300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17</v>
      </c>
      <c r="E223" s="351">
        <v>17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468</v>
      </c>
      <c r="E224" s="350">
        <f>SUM(E225:E229)</f>
        <v>1054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7</v>
      </c>
      <c r="E225" s="351">
        <v>13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461</v>
      </c>
      <c r="E227" s="351">
        <v>1041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8052</v>
      </c>
      <c r="E230" s="350">
        <f>SUM(E231:E238)</f>
        <v>8582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253</v>
      </c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861</v>
      </c>
      <c r="E232" s="351">
        <v>1128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419</v>
      </c>
      <c r="E233" s="351">
        <v>609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13</v>
      </c>
      <c r="E234" s="351">
        <v>34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5119</v>
      </c>
      <c r="E235" s="351">
        <v>6447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64</v>
      </c>
      <c r="E237" s="351">
        <v>30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1323</v>
      </c>
      <c r="E238" s="351">
        <v>334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682</v>
      </c>
      <c r="E239" s="350">
        <f>SUM(E240:E246)</f>
        <v>472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682</v>
      </c>
      <c r="E242" s="351">
        <v>472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10734</v>
      </c>
      <c r="E247" s="350">
        <f>E248+E249</f>
        <v>4920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6500</v>
      </c>
      <c r="E248" s="351">
        <v>873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4234</v>
      </c>
      <c r="E249" s="351">
        <v>4047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30296</v>
      </c>
      <c r="E250" s="350">
        <f>SUM(E251:E259)</f>
        <v>43443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1133</v>
      </c>
      <c r="E251" s="351">
        <v>2332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192</v>
      </c>
      <c r="E253" s="351">
        <v>206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6719</v>
      </c>
      <c r="E254" s="351">
        <v>6246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18978</v>
      </c>
      <c r="E257" s="351">
        <v>31509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2192</v>
      </c>
      <c r="E258" s="351">
        <v>2765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1082</v>
      </c>
      <c r="E259" s="351">
        <v>385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352</v>
      </c>
      <c r="E260" s="350">
        <f>E261+E265+E267+E269+E273</f>
        <v>410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347</v>
      </c>
      <c r="E261" s="350">
        <f>SUM(E262:E264)</f>
        <v>405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76</v>
      </c>
      <c r="E262" s="351">
        <v>83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271</v>
      </c>
      <c r="E263" s="351">
        <v>322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5</v>
      </c>
      <c r="E273" s="356">
        <f>E274</f>
        <v>5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5</v>
      </c>
      <c r="E274" s="351">
        <v>5</v>
      </c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312</v>
      </c>
      <c r="E275" s="350">
        <f>E276+E286+E293+E295</f>
        <v>567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312</v>
      </c>
      <c r="E295" s="350">
        <f>SUM(E296:E298)</f>
        <v>567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312</v>
      </c>
      <c r="E297" s="351">
        <v>567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1087</v>
      </c>
      <c r="E312" s="350">
        <f>E313+E316+E319+E322+E325</f>
        <v>1242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1087</v>
      </c>
      <c r="E325" s="356">
        <f>E326+E327</f>
        <v>1242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1087</v>
      </c>
      <c r="E326" s="351">
        <v>1242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192</v>
      </c>
      <c r="E343" s="350">
        <f>E344+E347+E351+E353+E356+E358</f>
        <v>541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30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>
        <v>30</v>
      </c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136</v>
      </c>
      <c r="E347" s="350">
        <f>SUM(E348:E350)</f>
        <v>449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82</v>
      </c>
      <c r="E348" s="351">
        <v>384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54</v>
      </c>
      <c r="E349" s="351">
        <v>65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56</v>
      </c>
      <c r="E351" s="350">
        <f>E352</f>
        <v>62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56</v>
      </c>
      <c r="E352" s="351">
        <v>62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12435</v>
      </c>
      <c r="E360" s="350">
        <f>E361+E383+E392+E395+E403</f>
        <v>1271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12435</v>
      </c>
      <c r="E361" s="350">
        <f>E362+E367+E377+E379+E381</f>
        <v>1271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268</v>
      </c>
      <c r="E362" s="350">
        <f>SUM(E363:E366)</f>
        <v>47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>
        <v>268</v>
      </c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>
        <v>47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12167</v>
      </c>
      <c r="E367" s="350">
        <f>SUM(E368:E376)</f>
        <v>1224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4197</v>
      </c>
      <c r="E369" s="351">
        <v>78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>
        <v>3</v>
      </c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7967</v>
      </c>
      <c r="E372" s="351">
        <v>1146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4905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3562</v>
      </c>
    </row>
    <row r="456" spans="1:5" ht="15" customHeight="1">
      <c r="A456" s="362">
        <v>4436</v>
      </c>
      <c r="B456" s="293"/>
      <c r="C456" s="316" t="s">
        <v>1657</v>
      </c>
      <c r="D456" s="418">
        <v>4280</v>
      </c>
      <c r="E456" s="418">
        <v>9564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260916</v>
      </c>
      <c r="E457" s="350">
        <f>E21+E458</f>
        <v>282328</v>
      </c>
    </row>
    <row r="458" spans="1:5" ht="24">
      <c r="A458" s="375">
        <v>4438</v>
      </c>
      <c r="B458" s="293"/>
      <c r="C458" s="419" t="s">
        <v>1659</v>
      </c>
      <c r="D458" s="351">
        <v>27</v>
      </c>
      <c r="E458" s="351">
        <v>12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255632</v>
      </c>
      <c r="E459" s="350">
        <f>E191-E460+E461</f>
        <v>285477</v>
      </c>
    </row>
    <row r="460" spans="1:5" ht="24">
      <c r="A460" s="375">
        <v>4440</v>
      </c>
      <c r="B460" s="293"/>
      <c r="C460" s="420" t="s">
        <v>1661</v>
      </c>
      <c r="D460" s="351">
        <v>352</v>
      </c>
      <c r="E460" s="351">
        <v>410</v>
      </c>
    </row>
    <row r="461" spans="1:5" ht="24">
      <c r="A461" s="375">
        <v>4441</v>
      </c>
      <c r="B461" s="360"/>
      <c r="C461" s="367" t="s">
        <v>1662</v>
      </c>
      <c r="D461" s="359"/>
      <c r="E461" s="351">
        <v>9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9564</v>
      </c>
      <c r="E462" s="350">
        <f>E456+E457-E459</f>
        <v>6415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33">
      <selection activeCell="K439" sqref="K439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00217010 ДОМ ЗДРАВЉА ИВАЊИЦА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ИВАЊИЦА</v>
      </c>
      <c r="B9" s="6"/>
      <c r="C9" s="146"/>
      <c r="D9" s="3" t="str">
        <f>"Матични број:   "&amp;MaticniBroj</f>
        <v>Матични број:   17870033</v>
      </c>
      <c r="E9" s="8"/>
    </row>
    <row r="10" spans="1:5" ht="31.5" customHeight="1">
      <c r="A10" s="2" t="str">
        <f>"ПИБ:   "&amp;bip</f>
        <v>ПИБ:   108576841</v>
      </c>
      <c r="B10" s="6"/>
      <c r="C10" s="146"/>
      <c r="D10" s="4" t="str">
        <f>"Број подрачуна:  "&amp;BrojPodracuna</f>
        <v>Број подрачуна:  840-867661-43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292822</v>
      </c>
      <c r="E22" s="20">
        <f aca="true" t="shared" si="0" ref="E22:E57">SUM(F22:K22)</f>
        <v>282316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14473</v>
      </c>
      <c r="I22" s="20">
        <f t="shared" si="1"/>
        <v>257141</v>
      </c>
      <c r="J22" s="20">
        <f t="shared" si="1"/>
        <v>280</v>
      </c>
      <c r="K22" s="21">
        <f t="shared" si="1"/>
        <v>10422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292797</v>
      </c>
      <c r="E23" s="20">
        <f t="shared" si="0"/>
        <v>282291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14473</v>
      </c>
      <c r="I23" s="20">
        <f t="shared" si="2"/>
        <v>257141</v>
      </c>
      <c r="J23" s="20">
        <f t="shared" si="2"/>
        <v>280</v>
      </c>
      <c r="K23" s="21">
        <f t="shared" si="2"/>
        <v>10397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10903</v>
      </c>
      <c r="E102" s="20">
        <f t="shared" si="20"/>
        <v>10902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225</v>
      </c>
      <c r="J102" s="20">
        <f t="shared" si="21"/>
        <v>280</v>
      </c>
      <c r="K102" s="21">
        <f t="shared" si="21"/>
        <v>10397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225</v>
      </c>
      <c r="E103" s="20">
        <f t="shared" si="20"/>
        <v>225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225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225</v>
      </c>
      <c r="E107" s="23">
        <f t="shared" si="20"/>
        <v>225</v>
      </c>
      <c r="F107" s="54"/>
      <c r="G107" s="54"/>
      <c r="H107" s="54"/>
      <c r="I107" s="54">
        <v>225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10228</v>
      </c>
      <c r="E110" s="20">
        <f t="shared" si="20"/>
        <v>10228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10228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10228</v>
      </c>
      <c r="E111" s="23">
        <f t="shared" si="20"/>
        <v>10228</v>
      </c>
      <c r="F111" s="22"/>
      <c r="G111" s="22"/>
      <c r="H111" s="22"/>
      <c r="I111" s="22"/>
      <c r="J111" s="22"/>
      <c r="K111" s="24">
        <v>10228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280</v>
      </c>
      <c r="E126" s="20">
        <f t="shared" si="20"/>
        <v>280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280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280</v>
      </c>
      <c r="E127" s="23">
        <f t="shared" si="20"/>
        <v>280</v>
      </c>
      <c r="F127" s="22"/>
      <c r="G127" s="22"/>
      <c r="H127" s="22"/>
      <c r="I127" s="22"/>
      <c r="J127" s="22">
        <v>280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170</v>
      </c>
      <c r="E129" s="20">
        <f t="shared" si="20"/>
        <v>169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169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170</v>
      </c>
      <c r="E130" s="23">
        <f t="shared" si="20"/>
        <v>169</v>
      </c>
      <c r="F130" s="22"/>
      <c r="G130" s="22"/>
      <c r="H130" s="22"/>
      <c r="I130" s="22"/>
      <c r="J130" s="22"/>
      <c r="K130" s="24">
        <v>169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4262</v>
      </c>
      <c r="E131" s="20">
        <f t="shared" si="20"/>
        <v>2233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2233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3750</v>
      </c>
      <c r="E132" s="20">
        <f t="shared" si="20"/>
        <v>1721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1721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3750</v>
      </c>
      <c r="E133" s="23">
        <f t="shared" si="20"/>
        <v>1721</v>
      </c>
      <c r="F133" s="22"/>
      <c r="G133" s="22"/>
      <c r="H133" s="22"/>
      <c r="I133" s="22">
        <v>1721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512</v>
      </c>
      <c r="E134" s="20">
        <f t="shared" si="20"/>
        <v>512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512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512</v>
      </c>
      <c r="E135" s="23">
        <f t="shared" si="20"/>
        <v>512</v>
      </c>
      <c r="F135" s="22"/>
      <c r="G135" s="22"/>
      <c r="H135" s="22"/>
      <c r="I135" s="22">
        <v>512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258420</v>
      </c>
      <c r="E136" s="20">
        <f aca="true" t="shared" si="30" ref="E136:E175">SUM(F136:K136)</f>
        <v>254683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254683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258420</v>
      </c>
      <c r="E137" s="20">
        <f t="shared" si="30"/>
        <v>254683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254683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258420</v>
      </c>
      <c r="E138" s="23">
        <f>SUM(F138:K138)</f>
        <v>254683</v>
      </c>
      <c r="F138" s="22"/>
      <c r="G138" s="22"/>
      <c r="H138" s="22"/>
      <c r="I138" s="22">
        <v>254683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19212</v>
      </c>
      <c r="E140" s="20">
        <f t="shared" si="30"/>
        <v>14473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14473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19212</v>
      </c>
      <c r="E141" s="20">
        <f t="shared" si="30"/>
        <v>14473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14473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19212</v>
      </c>
      <c r="E146" s="23">
        <f t="shared" si="30"/>
        <v>14473</v>
      </c>
      <c r="F146" s="22"/>
      <c r="G146" s="22"/>
      <c r="H146" s="22">
        <v>14473</v>
      </c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25</v>
      </c>
      <c r="E147" s="20">
        <f t="shared" si="30"/>
        <v>25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25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25</v>
      </c>
      <c r="E148" s="20">
        <f t="shared" si="30"/>
        <v>25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25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25</v>
      </c>
      <c r="E149" s="20">
        <f t="shared" si="30"/>
        <v>25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25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>
        <v>25</v>
      </c>
      <c r="E150" s="23">
        <f t="shared" si="30"/>
        <v>25</v>
      </c>
      <c r="F150" s="22"/>
      <c r="G150" s="22"/>
      <c r="H150" s="22"/>
      <c r="I150" s="22"/>
      <c r="J150" s="22"/>
      <c r="K150" s="24">
        <v>25</v>
      </c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292822</v>
      </c>
      <c r="E224" s="30">
        <f t="shared" si="57"/>
        <v>282316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14473</v>
      </c>
      <c r="I224" s="30">
        <f t="shared" si="58"/>
        <v>257141</v>
      </c>
      <c r="J224" s="30">
        <f t="shared" si="58"/>
        <v>280</v>
      </c>
      <c r="K224" s="31">
        <f t="shared" si="58"/>
        <v>10422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292822</v>
      </c>
      <c r="E233" s="20">
        <f aca="true" t="shared" si="59" ref="E233:E304">SUM(F233:K233)</f>
        <v>285878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14680</v>
      </c>
      <c r="I233" s="20">
        <f t="shared" si="60"/>
        <v>260681</v>
      </c>
      <c r="J233" s="20">
        <f t="shared" si="60"/>
        <v>250</v>
      </c>
      <c r="K233" s="21">
        <f t="shared" si="60"/>
        <v>10267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290569</v>
      </c>
      <c r="E234" s="20">
        <f t="shared" si="59"/>
        <v>284607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13633</v>
      </c>
      <c r="I234" s="20">
        <f t="shared" si="61"/>
        <v>260634</v>
      </c>
      <c r="J234" s="20">
        <f t="shared" si="61"/>
        <v>250</v>
      </c>
      <c r="K234" s="21">
        <f t="shared" si="61"/>
        <v>10090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193226</v>
      </c>
      <c r="E235" s="20">
        <f t="shared" si="59"/>
        <v>193058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8033</v>
      </c>
      <c r="I235" s="20">
        <f t="shared" si="62"/>
        <v>178996</v>
      </c>
      <c r="J235" s="20">
        <f t="shared" si="62"/>
        <v>0</v>
      </c>
      <c r="K235" s="21">
        <f t="shared" si="62"/>
        <v>6029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157664</v>
      </c>
      <c r="E236" s="20">
        <f t="shared" si="59"/>
        <v>157521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6813</v>
      </c>
      <c r="I236" s="20">
        <f t="shared" si="63"/>
        <v>146486</v>
      </c>
      <c r="J236" s="20">
        <f t="shared" si="63"/>
        <v>0</v>
      </c>
      <c r="K236" s="21">
        <f t="shared" si="63"/>
        <v>4222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157664</v>
      </c>
      <c r="E237" s="23">
        <f t="shared" si="59"/>
        <v>157521</v>
      </c>
      <c r="F237" s="22"/>
      <c r="G237" s="22"/>
      <c r="H237" s="22">
        <v>6813</v>
      </c>
      <c r="I237" s="22">
        <v>146486</v>
      </c>
      <c r="J237" s="22"/>
      <c r="K237" s="24">
        <v>4222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27981</v>
      </c>
      <c r="E238" s="20">
        <f t="shared" si="59"/>
        <v>27956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1220</v>
      </c>
      <c r="I238" s="20">
        <f t="shared" si="64"/>
        <v>26221</v>
      </c>
      <c r="J238" s="20">
        <f t="shared" si="64"/>
        <v>0</v>
      </c>
      <c r="K238" s="21">
        <f t="shared" si="64"/>
        <v>515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18759</v>
      </c>
      <c r="E239" s="23">
        <f t="shared" si="59"/>
        <v>18742</v>
      </c>
      <c r="F239" s="22"/>
      <c r="G239" s="22"/>
      <c r="H239" s="22">
        <v>818</v>
      </c>
      <c r="I239" s="22">
        <v>17578</v>
      </c>
      <c r="J239" s="22"/>
      <c r="K239" s="24">
        <v>346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8050</v>
      </c>
      <c r="E240" s="23">
        <f t="shared" si="59"/>
        <v>8043</v>
      </c>
      <c r="F240" s="22"/>
      <c r="G240" s="22"/>
      <c r="H240" s="22">
        <v>351</v>
      </c>
      <c r="I240" s="22">
        <v>7544</v>
      </c>
      <c r="J240" s="22"/>
      <c r="K240" s="24">
        <v>148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1172</v>
      </c>
      <c r="E241" s="23">
        <f t="shared" si="59"/>
        <v>1171</v>
      </c>
      <c r="F241" s="22"/>
      <c r="G241" s="22"/>
      <c r="H241" s="22">
        <v>51</v>
      </c>
      <c r="I241" s="22">
        <v>1099</v>
      </c>
      <c r="J241" s="22"/>
      <c r="K241" s="24">
        <v>21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1464</v>
      </c>
      <c r="E242" s="20">
        <f t="shared" si="59"/>
        <v>1464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1464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1464</v>
      </c>
      <c r="E243" s="23">
        <f t="shared" si="59"/>
        <v>1464</v>
      </c>
      <c r="F243" s="22"/>
      <c r="G243" s="22"/>
      <c r="H243" s="22"/>
      <c r="I243" s="22">
        <v>1464</v>
      </c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36</v>
      </c>
      <c r="E244" s="20">
        <f t="shared" si="59"/>
        <v>36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36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36</v>
      </c>
      <c r="E247" s="23">
        <f t="shared" si="59"/>
        <v>36</v>
      </c>
      <c r="F247" s="22"/>
      <c r="G247" s="22"/>
      <c r="H247" s="22"/>
      <c r="I247" s="22">
        <v>36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4370</v>
      </c>
      <c r="E253" s="20">
        <f t="shared" si="59"/>
        <v>4370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3157</v>
      </c>
      <c r="J253" s="20">
        <f t="shared" si="67"/>
        <v>0</v>
      </c>
      <c r="K253" s="21">
        <f t="shared" si="67"/>
        <v>1213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4370</v>
      </c>
      <c r="E254" s="23">
        <f t="shared" si="59"/>
        <v>4370</v>
      </c>
      <c r="F254" s="22"/>
      <c r="G254" s="22"/>
      <c r="H254" s="22"/>
      <c r="I254" s="22">
        <v>3157</v>
      </c>
      <c r="J254" s="22"/>
      <c r="K254" s="24">
        <v>1213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1711</v>
      </c>
      <c r="E255" s="94">
        <f t="shared" si="59"/>
        <v>1711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1632</v>
      </c>
      <c r="J255" s="94">
        <f t="shared" si="68"/>
        <v>0</v>
      </c>
      <c r="K255" s="95">
        <f t="shared" si="68"/>
        <v>79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1711</v>
      </c>
      <c r="E256" s="23">
        <f t="shared" si="59"/>
        <v>1711</v>
      </c>
      <c r="F256" s="22"/>
      <c r="G256" s="22"/>
      <c r="H256" s="22"/>
      <c r="I256" s="22">
        <v>1632</v>
      </c>
      <c r="J256" s="22"/>
      <c r="K256" s="24">
        <v>79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94948</v>
      </c>
      <c r="E261" s="20">
        <f t="shared" si="59"/>
        <v>88789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5600</v>
      </c>
      <c r="I261" s="20">
        <f t="shared" si="71"/>
        <v>80294</v>
      </c>
      <c r="J261" s="20">
        <f t="shared" si="71"/>
        <v>250</v>
      </c>
      <c r="K261" s="21">
        <f t="shared" si="71"/>
        <v>2645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30346</v>
      </c>
      <c r="E262" s="20">
        <f t="shared" si="59"/>
        <v>30318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30036</v>
      </c>
      <c r="J262" s="20">
        <f t="shared" si="72"/>
        <v>0</v>
      </c>
      <c r="K262" s="21">
        <f t="shared" si="72"/>
        <v>282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435</v>
      </c>
      <c r="E263" s="23">
        <f t="shared" si="59"/>
        <v>434</v>
      </c>
      <c r="F263" s="22"/>
      <c r="G263" s="22"/>
      <c r="H263" s="22"/>
      <c r="I263" s="22">
        <v>382</v>
      </c>
      <c r="J263" s="22"/>
      <c r="K263" s="24">
        <v>52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26891</v>
      </c>
      <c r="E264" s="23">
        <f t="shared" si="59"/>
        <v>26890</v>
      </c>
      <c r="F264" s="22"/>
      <c r="G264" s="22"/>
      <c r="H264" s="22"/>
      <c r="I264" s="22">
        <v>26690</v>
      </c>
      <c r="J264" s="22"/>
      <c r="K264" s="24">
        <v>200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1425</v>
      </c>
      <c r="E265" s="23">
        <f t="shared" si="59"/>
        <v>1424</v>
      </c>
      <c r="F265" s="22"/>
      <c r="G265" s="22"/>
      <c r="H265" s="22"/>
      <c r="I265" s="22">
        <v>1424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787</v>
      </c>
      <c r="E266" s="23">
        <f t="shared" si="59"/>
        <v>770</v>
      </c>
      <c r="F266" s="22"/>
      <c r="G266" s="22"/>
      <c r="H266" s="22"/>
      <c r="I266" s="22">
        <v>764</v>
      </c>
      <c r="J266" s="22"/>
      <c r="K266" s="24">
        <v>6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484</v>
      </c>
      <c r="E267" s="23">
        <f t="shared" si="59"/>
        <v>483</v>
      </c>
      <c r="F267" s="22"/>
      <c r="G267" s="22"/>
      <c r="H267" s="22"/>
      <c r="I267" s="22">
        <v>483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304</v>
      </c>
      <c r="E268" s="23">
        <f t="shared" si="59"/>
        <v>300</v>
      </c>
      <c r="F268" s="22"/>
      <c r="G268" s="22"/>
      <c r="H268" s="22"/>
      <c r="I268" s="22">
        <v>293</v>
      </c>
      <c r="J268" s="22"/>
      <c r="K268" s="24">
        <v>7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20</v>
      </c>
      <c r="E269" s="23">
        <f t="shared" si="59"/>
        <v>17</v>
      </c>
      <c r="F269" s="22"/>
      <c r="G269" s="22"/>
      <c r="H269" s="22"/>
      <c r="I269" s="22"/>
      <c r="J269" s="22"/>
      <c r="K269" s="24">
        <v>17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1057</v>
      </c>
      <c r="E270" s="20">
        <f t="shared" si="59"/>
        <v>1054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956</v>
      </c>
      <c r="J270" s="20">
        <f t="shared" si="73"/>
        <v>0</v>
      </c>
      <c r="K270" s="21">
        <f t="shared" si="73"/>
        <v>98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14</v>
      </c>
      <c r="E271" s="23">
        <f t="shared" si="59"/>
        <v>13</v>
      </c>
      <c r="F271" s="22"/>
      <c r="G271" s="22"/>
      <c r="H271" s="22"/>
      <c r="I271" s="22">
        <v>4</v>
      </c>
      <c r="J271" s="22"/>
      <c r="K271" s="24">
        <v>9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1043</v>
      </c>
      <c r="E273" s="23">
        <f t="shared" si="59"/>
        <v>1041</v>
      </c>
      <c r="F273" s="22"/>
      <c r="G273" s="22"/>
      <c r="H273" s="22"/>
      <c r="I273" s="22">
        <v>952</v>
      </c>
      <c r="J273" s="22"/>
      <c r="K273" s="24">
        <v>89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9047</v>
      </c>
      <c r="E276" s="20">
        <f t="shared" si="59"/>
        <v>8582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5600</v>
      </c>
      <c r="I276" s="20">
        <f t="shared" si="74"/>
        <v>1630</v>
      </c>
      <c r="J276" s="20">
        <f t="shared" si="74"/>
        <v>0</v>
      </c>
      <c r="K276" s="21">
        <f t="shared" si="74"/>
        <v>1352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1135</v>
      </c>
      <c r="E278" s="23">
        <f t="shared" si="59"/>
        <v>1128</v>
      </c>
      <c r="F278" s="22"/>
      <c r="G278" s="22"/>
      <c r="H278" s="22"/>
      <c r="I278" s="22">
        <v>1124</v>
      </c>
      <c r="J278" s="22"/>
      <c r="K278" s="24">
        <v>4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610</v>
      </c>
      <c r="E279" s="23">
        <f t="shared" si="59"/>
        <v>609</v>
      </c>
      <c r="F279" s="22"/>
      <c r="G279" s="22"/>
      <c r="H279" s="22"/>
      <c r="I279" s="22">
        <v>461</v>
      </c>
      <c r="J279" s="22"/>
      <c r="K279" s="24">
        <v>148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44</v>
      </c>
      <c r="E280" s="23">
        <f t="shared" si="59"/>
        <v>34</v>
      </c>
      <c r="F280" s="22"/>
      <c r="G280" s="22"/>
      <c r="H280" s="22"/>
      <c r="I280" s="22">
        <v>34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6892</v>
      </c>
      <c r="E281" s="23">
        <f t="shared" si="59"/>
        <v>6447</v>
      </c>
      <c r="F281" s="22"/>
      <c r="G281" s="22"/>
      <c r="H281" s="22">
        <v>5600</v>
      </c>
      <c r="I281" s="22"/>
      <c r="J281" s="22"/>
      <c r="K281" s="24">
        <v>847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30</v>
      </c>
      <c r="E283" s="23">
        <f t="shared" si="59"/>
        <v>30</v>
      </c>
      <c r="F283" s="22"/>
      <c r="G283" s="22"/>
      <c r="H283" s="22"/>
      <c r="I283" s="22"/>
      <c r="J283" s="22"/>
      <c r="K283" s="24">
        <v>30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336</v>
      </c>
      <c r="E288" s="23">
        <f t="shared" si="59"/>
        <v>334</v>
      </c>
      <c r="F288" s="22"/>
      <c r="G288" s="22"/>
      <c r="H288" s="22"/>
      <c r="I288" s="22">
        <v>11</v>
      </c>
      <c r="J288" s="22"/>
      <c r="K288" s="24">
        <v>323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473</v>
      </c>
      <c r="E289" s="20">
        <f t="shared" si="59"/>
        <v>472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428</v>
      </c>
      <c r="J289" s="20">
        <f t="shared" si="75"/>
        <v>0</v>
      </c>
      <c r="K289" s="21">
        <f t="shared" si="75"/>
        <v>44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473</v>
      </c>
      <c r="E292" s="23">
        <f t="shared" si="59"/>
        <v>472</v>
      </c>
      <c r="F292" s="22"/>
      <c r="G292" s="22"/>
      <c r="H292" s="22"/>
      <c r="I292" s="22">
        <v>428</v>
      </c>
      <c r="J292" s="22"/>
      <c r="K292" s="24">
        <v>44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7991</v>
      </c>
      <c r="E297" s="20">
        <f t="shared" si="59"/>
        <v>4920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4813</v>
      </c>
      <c r="J297" s="20">
        <f t="shared" si="76"/>
        <v>0</v>
      </c>
      <c r="K297" s="21">
        <f t="shared" si="76"/>
        <v>107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3944</v>
      </c>
      <c r="E298" s="23">
        <f t="shared" si="59"/>
        <v>873</v>
      </c>
      <c r="F298" s="22"/>
      <c r="G298" s="22"/>
      <c r="H298" s="22"/>
      <c r="I298" s="22">
        <v>873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4047</v>
      </c>
      <c r="E299" s="23">
        <f t="shared" si="59"/>
        <v>4047</v>
      </c>
      <c r="F299" s="22"/>
      <c r="G299" s="22"/>
      <c r="H299" s="22"/>
      <c r="I299" s="22">
        <v>3940</v>
      </c>
      <c r="J299" s="22"/>
      <c r="K299" s="24">
        <v>107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46034</v>
      </c>
      <c r="E300" s="20">
        <f t="shared" si="59"/>
        <v>43443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42431</v>
      </c>
      <c r="J300" s="20">
        <f t="shared" si="77"/>
        <v>250</v>
      </c>
      <c r="K300" s="21">
        <f t="shared" si="77"/>
        <v>762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2333</v>
      </c>
      <c r="E301" s="23">
        <f t="shared" si="59"/>
        <v>2332</v>
      </c>
      <c r="F301" s="22"/>
      <c r="G301" s="22"/>
      <c r="H301" s="22"/>
      <c r="I301" s="22">
        <v>2332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210</v>
      </c>
      <c r="E303" s="23">
        <f t="shared" si="59"/>
        <v>206</v>
      </c>
      <c r="F303" s="22"/>
      <c r="G303" s="22"/>
      <c r="H303" s="22"/>
      <c r="I303" s="22"/>
      <c r="J303" s="22"/>
      <c r="K303" s="24">
        <v>206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6246</v>
      </c>
      <c r="E304" s="23">
        <f t="shared" si="59"/>
        <v>6246</v>
      </c>
      <c r="F304" s="54"/>
      <c r="G304" s="54"/>
      <c r="H304" s="54"/>
      <c r="I304" s="54">
        <v>6246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34056</v>
      </c>
      <c r="E307" s="23">
        <f t="shared" si="78"/>
        <v>31509</v>
      </c>
      <c r="F307" s="22"/>
      <c r="G307" s="22"/>
      <c r="H307" s="22"/>
      <c r="I307" s="22">
        <v>30708</v>
      </c>
      <c r="J307" s="22">
        <v>250</v>
      </c>
      <c r="K307" s="24">
        <v>551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2796</v>
      </c>
      <c r="E308" s="23">
        <f t="shared" si="78"/>
        <v>2765</v>
      </c>
      <c r="F308" s="22"/>
      <c r="G308" s="22"/>
      <c r="H308" s="22"/>
      <c r="I308" s="22">
        <v>2765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393</v>
      </c>
      <c r="E309" s="23">
        <f t="shared" si="78"/>
        <v>385</v>
      </c>
      <c r="F309" s="22"/>
      <c r="G309" s="22"/>
      <c r="H309" s="22"/>
      <c r="I309" s="22">
        <v>380</v>
      </c>
      <c r="J309" s="22"/>
      <c r="K309" s="24">
        <v>5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410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410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405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405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83</v>
      </c>
      <c r="F312" s="22"/>
      <c r="G312" s="22"/>
      <c r="H312" s="22"/>
      <c r="I312" s="22"/>
      <c r="J312" s="22"/>
      <c r="K312" s="24">
        <v>83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322</v>
      </c>
      <c r="F313" s="22"/>
      <c r="G313" s="22"/>
      <c r="H313" s="22"/>
      <c r="I313" s="22"/>
      <c r="J313" s="22"/>
      <c r="K313" s="24">
        <v>322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5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5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5</v>
      </c>
      <c r="F328" s="22"/>
      <c r="G328" s="22"/>
      <c r="H328" s="22"/>
      <c r="I328" s="22"/>
      <c r="J328" s="22"/>
      <c r="K328" s="24">
        <v>5</v>
      </c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600</v>
      </c>
      <c r="E329" s="20">
        <f t="shared" si="78"/>
        <v>567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567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600</v>
      </c>
      <c r="E353" s="20">
        <f t="shared" si="78"/>
        <v>567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567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600</v>
      </c>
      <c r="E355" s="23">
        <f t="shared" si="78"/>
        <v>567</v>
      </c>
      <c r="F355" s="22"/>
      <c r="G355" s="22"/>
      <c r="H355" s="22"/>
      <c r="I355" s="22"/>
      <c r="J355" s="22"/>
      <c r="K355" s="24">
        <v>567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1242</v>
      </c>
      <c r="E370" s="20">
        <f t="shared" si="78"/>
        <v>1242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1242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1242</v>
      </c>
      <c r="E387" s="20">
        <f t="shared" si="98"/>
        <v>1242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1242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1242</v>
      </c>
      <c r="E388" s="23">
        <f t="shared" si="98"/>
        <v>1242</v>
      </c>
      <c r="F388" s="22"/>
      <c r="G388" s="22"/>
      <c r="H388" s="22"/>
      <c r="I388" s="22">
        <v>1242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553</v>
      </c>
      <c r="E409" s="20">
        <f t="shared" si="98"/>
        <v>541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102</v>
      </c>
      <c r="J409" s="20">
        <f t="shared" si="105"/>
        <v>0</v>
      </c>
      <c r="K409" s="21">
        <f t="shared" si="105"/>
        <v>439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30</v>
      </c>
      <c r="E410" s="20">
        <f t="shared" si="98"/>
        <v>30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30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>
        <v>30</v>
      </c>
      <c r="E412" s="23">
        <f t="shared" si="98"/>
        <v>30</v>
      </c>
      <c r="F412" s="22"/>
      <c r="G412" s="22"/>
      <c r="H412" s="22"/>
      <c r="I412" s="22"/>
      <c r="J412" s="22"/>
      <c r="K412" s="24">
        <v>30</v>
      </c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458</v>
      </c>
      <c r="E413" s="20">
        <f t="shared" si="98"/>
        <v>449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102</v>
      </c>
      <c r="J413" s="20">
        <f t="shared" si="107"/>
        <v>0</v>
      </c>
      <c r="K413" s="21">
        <f t="shared" si="107"/>
        <v>347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387</v>
      </c>
      <c r="E414" s="23">
        <f t="shared" si="98"/>
        <v>384</v>
      </c>
      <c r="F414" s="22"/>
      <c r="G414" s="22"/>
      <c r="H414" s="22"/>
      <c r="I414" s="22">
        <v>102</v>
      </c>
      <c r="J414" s="22"/>
      <c r="K414" s="24">
        <v>282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71</v>
      </c>
      <c r="E415" s="23">
        <f t="shared" si="98"/>
        <v>65</v>
      </c>
      <c r="F415" s="22"/>
      <c r="G415" s="22"/>
      <c r="H415" s="22"/>
      <c r="I415" s="22"/>
      <c r="J415" s="22"/>
      <c r="K415" s="24">
        <v>65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65</v>
      </c>
      <c r="E417" s="20">
        <f t="shared" si="98"/>
        <v>62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62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65</v>
      </c>
      <c r="E418" s="23">
        <f t="shared" si="98"/>
        <v>62</v>
      </c>
      <c r="F418" s="22"/>
      <c r="G418" s="22"/>
      <c r="H418" s="22"/>
      <c r="I418" s="22"/>
      <c r="J418" s="22"/>
      <c r="K418" s="24">
        <v>62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2253</v>
      </c>
      <c r="E430" s="20">
        <f t="shared" si="98"/>
        <v>1271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1047</v>
      </c>
      <c r="I430" s="20">
        <f t="shared" si="112"/>
        <v>47</v>
      </c>
      <c r="J430" s="20">
        <f t="shared" si="112"/>
        <v>0</v>
      </c>
      <c r="K430" s="21">
        <f t="shared" si="112"/>
        <v>177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2253</v>
      </c>
      <c r="E431" s="20">
        <f t="shared" si="98"/>
        <v>1271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1047</v>
      </c>
      <c r="I431" s="20">
        <f t="shared" si="113"/>
        <v>47</v>
      </c>
      <c r="J431" s="20">
        <f t="shared" si="113"/>
        <v>0</v>
      </c>
      <c r="K431" s="21">
        <f t="shared" si="113"/>
        <v>177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1000</v>
      </c>
      <c r="E432" s="20">
        <f t="shared" si="98"/>
        <v>47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47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1000</v>
      </c>
      <c r="E436" s="23">
        <f t="shared" si="98"/>
        <v>47</v>
      </c>
      <c r="F436" s="22"/>
      <c r="G436" s="22"/>
      <c r="H436" s="22">
        <v>47</v>
      </c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1253</v>
      </c>
      <c r="E437" s="20">
        <f t="shared" si="98"/>
        <v>1224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1000</v>
      </c>
      <c r="I437" s="20">
        <f t="shared" si="115"/>
        <v>47</v>
      </c>
      <c r="J437" s="20">
        <f t="shared" si="115"/>
        <v>0</v>
      </c>
      <c r="K437" s="21">
        <f t="shared" si="115"/>
        <v>177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105</v>
      </c>
      <c r="E439" s="23">
        <f t="shared" si="98"/>
        <v>78</v>
      </c>
      <c r="F439" s="22"/>
      <c r="G439" s="22"/>
      <c r="H439" s="22"/>
      <c r="I439" s="22"/>
      <c r="J439" s="22"/>
      <c r="K439" s="24">
        <v>78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1148</v>
      </c>
      <c r="E442" s="23">
        <f t="shared" si="98"/>
        <v>1146</v>
      </c>
      <c r="F442" s="22"/>
      <c r="G442" s="22"/>
      <c r="H442" s="22">
        <v>1000</v>
      </c>
      <c r="I442" s="22">
        <v>47</v>
      </c>
      <c r="J442" s="22"/>
      <c r="K442" s="24">
        <v>99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292822</v>
      </c>
      <c r="E536" s="30">
        <f t="shared" si="139"/>
        <v>285878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14680</v>
      </c>
      <c r="I536" s="30">
        <f t="shared" si="141"/>
        <v>260681</v>
      </c>
      <c r="J536" s="30">
        <f t="shared" si="141"/>
        <v>250</v>
      </c>
      <c r="K536" s="31">
        <f t="shared" si="141"/>
        <v>10267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292822</v>
      </c>
      <c r="E544" s="20">
        <f>SUM(F544:K544)</f>
        <v>282316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14473</v>
      </c>
      <c r="I544" s="20">
        <f t="shared" si="142"/>
        <v>257141</v>
      </c>
      <c r="J544" s="20">
        <f t="shared" si="142"/>
        <v>280</v>
      </c>
      <c r="K544" s="21">
        <f t="shared" si="142"/>
        <v>10422</v>
      </c>
    </row>
    <row r="545" spans="1:11" ht="25.5">
      <c r="A545" s="135">
        <v>5437</v>
      </c>
      <c r="B545" s="15"/>
      <c r="C545" s="148" t="s">
        <v>898</v>
      </c>
      <c r="D545" s="20">
        <f>D233</f>
        <v>292822</v>
      </c>
      <c r="E545" s="20">
        <f>SUM(F545:K545)</f>
        <v>285878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14680</v>
      </c>
      <c r="I545" s="20">
        <f t="shared" si="143"/>
        <v>260681</v>
      </c>
      <c r="J545" s="20">
        <f t="shared" si="143"/>
        <v>250</v>
      </c>
      <c r="K545" s="21">
        <f t="shared" si="143"/>
        <v>10267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30</v>
      </c>
      <c r="K546" s="37">
        <f t="shared" si="144"/>
        <v>155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3562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207</v>
      </c>
      <c r="I547" s="23">
        <f t="shared" si="145"/>
        <v>3540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30</v>
      </c>
      <c r="K552" s="21">
        <f t="shared" si="150"/>
        <v>155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3562</v>
      </c>
      <c r="F553" s="30">
        <f t="shared" si="151"/>
        <v>0</v>
      </c>
      <c r="G553" s="30">
        <f t="shared" si="151"/>
        <v>0</v>
      </c>
      <c r="H553" s="30">
        <f t="shared" si="151"/>
        <v>207</v>
      </c>
      <c r="I553" s="30">
        <f t="shared" si="151"/>
        <v>3540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8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17 ЧАЧАК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00217010 ДЗ ИВАЊИЦА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2540</v>
      </c>
      <c r="E13" s="446">
        <f>SUM(E14:E18)</f>
        <v>1013</v>
      </c>
      <c r="F13" s="447">
        <f>SUM(F14:F18)</f>
        <v>1527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2540</v>
      </c>
      <c r="E14" s="453">
        <v>1013</v>
      </c>
      <c r="F14" s="454">
        <v>1527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982</v>
      </c>
      <c r="E28" s="458"/>
      <c r="F28" s="459">
        <v>982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2044</v>
      </c>
      <c r="E29" s="458"/>
      <c r="F29" s="459">
        <v>2044</v>
      </c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36</v>
      </c>
      <c r="E30" s="462"/>
      <c r="F30" s="459">
        <v>36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9462</v>
      </c>
      <c r="E31" s="463">
        <f>SUM(E32:E36)</f>
        <v>0</v>
      </c>
      <c r="F31" s="464">
        <f>SUM(F32:F36)</f>
        <v>9462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6153</v>
      </c>
      <c r="E32" s="453"/>
      <c r="F32" s="456">
        <v>6153</v>
      </c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2334</v>
      </c>
      <c r="E35" s="465"/>
      <c r="F35" s="456">
        <v>2334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975</v>
      </c>
      <c r="E36" s="465"/>
      <c r="F36" s="456">
        <v>975</v>
      </c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132</v>
      </c>
      <c r="E37" s="463">
        <f>SUM(E38:E40)</f>
        <v>32</v>
      </c>
      <c r="F37" s="464">
        <f>SUM(F38:F40)</f>
        <v>100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77</v>
      </c>
      <c r="E38" s="465">
        <v>11</v>
      </c>
      <c r="F38" s="456">
        <v>66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5</v>
      </c>
      <c r="E39" s="465"/>
      <c r="F39" s="456">
        <v>5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50</v>
      </c>
      <c r="E40" s="465">
        <v>21</v>
      </c>
      <c r="F40" s="456">
        <v>29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4008</v>
      </c>
      <c r="E41" s="462">
        <v>3560</v>
      </c>
      <c r="F41" s="459">
        <v>448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19204</v>
      </c>
      <c r="E42" s="470">
        <f>+E10+E13+E19+E20+E28+E29+E30+E31+E37+E41</f>
        <v>4605</v>
      </c>
      <c r="F42" s="471">
        <f>+F10+F13+F19+F20+F28+F29+F30+F31+F37+F41</f>
        <v>14599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4">
      <selection activeCell="G29" sqref="G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17 ЧАЧАК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00217010 ДЗ ИВАЊИЦА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13294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9297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3997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15</v>
      </c>
      <c r="E27" s="508">
        <v>160</v>
      </c>
      <c r="F27" s="509">
        <f>SUM(D27:E27)</f>
        <v>175</v>
      </c>
      <c r="G27" s="510">
        <v>148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17</v>
      </c>
      <c r="E28" s="512">
        <v>162</v>
      </c>
      <c r="F28" s="513">
        <f>SUM(D28:E28)</f>
        <v>179</v>
      </c>
      <c r="G28" s="514">
        <v>128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9">
      <selection activeCell="E41" sqref="E41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17 ЧАЧАК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00217010 ДЗ ИВАЊИЦА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4951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/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4951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/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>
        <v>5</v>
      </c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4946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48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4674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4085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377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>
        <v>3708</v>
      </c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312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>
        <v>277</v>
      </c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28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>
        <v>196</v>
      </c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Vera</cp:lastModifiedBy>
  <cp:lastPrinted>2019-03-11T10:26:58Z</cp:lastPrinted>
  <dcterms:created xsi:type="dcterms:W3CDTF">2002-07-23T06:43:57Z</dcterms:created>
  <dcterms:modified xsi:type="dcterms:W3CDTF">2019-03-11T10:46:50Z</dcterms:modified>
  <cp:category/>
  <cp:version/>
  <cp:contentType/>
  <cp:contentStatus/>
</cp:coreProperties>
</file>