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tabRatio="731" activeTab="14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<sst xmlns="http://schemas.openxmlformats.org/spreadsheetml/2006/main" count="3777" uniqueCount="1847">
  <si>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</si>
  <si>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</si>
  <si>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</si>
  <si>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</si>
  <si>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</si>
  <si>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</si>
  <si>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</si>
  <si>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</si>
  <si>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</si>
  <si>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</si>
  <si>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</si>
  <si>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</si>
  <si>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</si>
  <si>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</si>
  <si>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</si>
  <si>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</si>
  <si>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</si>
  <si>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</si>
  <si>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</si>
  <si>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</si>
  <si>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</si>
  <si>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</si>
  <si>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</si>
  <si>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</si>
  <si>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</si>
  <si>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</si>
  <si>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</si>
  <si>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</si>
  <si>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</si>
  <si>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</si>
  <si>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</si>
  <si>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</si>
  <si>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</si>
  <si>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</si>
  <si>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</si>
  <si>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</si>
  <si>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</si>
  <si>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</si>
  <si>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</si>
  <si>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</si>
  <si>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</si>
  <si>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</si>
  <si>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</si>
  <si>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</si>
  <si>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</si>
  <si>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</si>
  <si>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</si>
  <si>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</si>
  <si>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</si>
  <si>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</si>
  <si>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</si>
  <si>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</si>
  <si>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</si>
  <si>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</si>
  <si>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</si>
  <si>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</si>
  <si>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</si>
  <si>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</si>
  <si>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</si>
  <si>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</si>
  <si>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</si>
  <si>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</si>
  <si>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</si>
  <si>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</si>
  <si>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</si>
  <si>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</si>
  <si>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</si>
  <si>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</si>
  <si>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</si>
  <si>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</si>
  <si>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</si>
  <si>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</si>
  <si>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</si>
  <si>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</si>
  <si>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</si>
  <si>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</si>
  <si>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</si>
  <si>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</si>
  <si>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</si>
  <si>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</si>
  <si>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</si>
  <si>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</si>
  <si>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</si>
  <si>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</si>
  <si>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</si>
  <si>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</si>
  <si>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</si>
  <si>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</si>
  <si>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</si>
  <si>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</si>
  <si>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</si>
  <si>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</si>
  <si>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</si>
  <si>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</si>
  <si>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</si>
  <si>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</si>
  <si>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</si>
  <si>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</si>
  <si>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</si>
  <si>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</si>
  <si>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</si>
  <si>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</si>
  <si>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</si>
  <si>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</si>
  <si>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</si>
  <si>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</si>
  <si>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</si>
  <si>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</si>
  <si>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</si>
  <si>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</si>
  <si>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</si>
  <si>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</si>
  <si>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</si>
  <si>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</si>
  <si>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</si>
  <si>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</si>
  <si>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</si>
  <si>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</si>
  <si>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</si>
  <si>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</si>
  <si>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</si>
  <si>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</si>
  <si>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</si>
  <si>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</si>
  <si>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</si>
  <si>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</si>
  <si>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</si>
  <si>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</si>
  <si>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</si>
  <si>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</si>
  <si>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</si>
  <si>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</si>
  <si>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</si>
  <si>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</si>
  <si>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</si>
  <si>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</si>
  <si>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</si>
  <si>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</si>
  <si>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</si>
  <si>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</si>
  <si>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</si>
  <si>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</si>
  <si>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</si>
  <si>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</si>
  <si>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</si>
  <si>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</si>
  <si>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</si>
  <si>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</si>
  <si>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</si>
  <si>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</si>
  <si>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</si>
  <si>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</si>
  <si>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</si>
  <si>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</si>
  <si>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</si>
  <si>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</si>
  <si>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</si>
  <si>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</si>
  <si>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</si>
  <si>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</si>
  <si>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</si>
  <si>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</si>
  <si>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</si>
  <si>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</si>
  <si>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</si>
  <si>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</si>
  <si>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</si>
  <si>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</si>
  <si>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</si>
  <si>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</si>
  <si>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</si>
  <si>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</si>
  <si>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</si>
  <si>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</si>
  <si>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</si>
  <si>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</si>
  <si>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</si>
  <si>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</si>
  <si>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</si>
  <si>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</si>
  <si>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</si>
  <si>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</si>
  <si>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</si>
  <si>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</si>
  <si>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</si>
  <si>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</si>
  <si>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</si>
  <si>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</si>
  <si>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</si>
  <si>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</si>
  <si>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</si>
  <si>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</si>
  <si>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</si>
  <si>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</si>
  <si>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</si>
  <si>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</si>
  <si>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</si>
  <si>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</si>
  <si>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</si>
  <si>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</si>
  <si>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</si>
  <si>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</si>
  <si>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</si>
  <si>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</si>
  <si>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</si>
  <si>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</si>
  <si>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</si>
  <si>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</si>
  <si>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</si>
  <si>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</si>
  <si>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</si>
  <si>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</si>
  <si>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</si>
  <si>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</si>
  <si>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</si>
  <si>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</si>
  <si>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</si>
  <si>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</si>
  <si>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</si>
  <si>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</si>
  <si>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</si>
  <si>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</si>
  <si>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</si>
  <si>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</si>
  <si>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</si>
  <si>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</si>
  <si>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</si>
  <si>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</si>
  <si>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</si>
  <si>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</si>
  <si>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</si>
  <si>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</si>
  <si>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</si>
  <si>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</si>
  <si>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</si>
  <si>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</si>
  <si>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</si>
  <si>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</si>
  <si>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</si>
  <si>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</si>
  <si>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</si>
  <si>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</si>
  <si>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</si>
  <si>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</si>
  <si>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</si>
  <si>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</si>
  <si>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</si>
  <si>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</si>
  <si>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</si>
  <si>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</si>
  <si>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</si>
  <si>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</si>
  <si>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</si>
  <si>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</si>
  <si>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</si>
  <si>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</si>
  <si>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</si>
  <si>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</si>
  <si>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</si>
  <si>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</si>
  <si>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</si>
  <si>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</si>
  <si>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</si>
  <si>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</si>
  <si>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</si>
  <si>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</si>
  <si>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</si>
  <si>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</si>
  <si>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</si>
  <si>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</si>
  <si>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</si>
  <si>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</si>
  <si>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</si>
  <si>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</si>
  <si>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</si>
  <si>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</si>
  <si>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</si>
  <si>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</si>
  <si>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</si>
  <si>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</si>
  <si>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</si>
  <si>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</si>
  <si>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</si>
  <si>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</si>
  <si>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</si>
  <si>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</si>
  <si>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</si>
  <si>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</si>
  <si>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</si>
  <si>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</si>
  <si>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</si>
  <si>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</si>
  <si>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</si>
  <si>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</si>
  <si>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</si>
  <si>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</si>
  <si>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</si>
  <si>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</si>
  <si>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</si>
  <si>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</si>
  <si>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</si>
  <si>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</si>
  <si>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</si>
  <si>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</si>
  <si>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</si>
  <si>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</si>
  <si>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</si>
  <si>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</si>
  <si>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</si>
  <si>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</si>
  <si>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</si>
  <si>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</si>
  <si>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</si>
  <si>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</si>
  <si>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</si>
  <si>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</si>
  <si>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</si>
  <si>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</si>
  <si>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</si>
  <si>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</si>
  <si>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</si>
  <si>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</si>
  <si>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</si>
  <si>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</si>
  <si>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</si>
  <si>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</si>
  <si>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</si>
  <si>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</si>
  <si>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</si>
  <si>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</si>
  <si>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</si>
  <si>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</si>
  <si>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</si>
  <si>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</si>
  <si>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</si>
  <si>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</si>
  <si>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</si>
  <si>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</si>
  <si>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</si>
  <si>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</si>
  <si>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</si>
  <si>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</si>
  <si>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</si>
  <si>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</si>
  <si>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</si>
  <si>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</si>
  <si>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</si>
  <si>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</si>
  <si>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</si>
  <si>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</si>
  <si>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</si>
  <si>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</si>
  <si>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</si>
  <si>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</si>
  <si>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</si>
  <si>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</si>
  <si>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</si>
  <si>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</si>
  <si>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</si>
  <si>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</si>
  <si>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</si>
  <si>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</si>
  <si>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</si>
  <si>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</si>
  <si>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</si>
  <si>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</si>
  <si>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</si>
  <si>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</si>
  <si>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</si>
  <si>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</si>
  <si>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</si>
  <si>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</si>
  <si>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</si>
  <si>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</si>
  <si>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</si>
  <si>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</si>
  <si>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</si>
  <si>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</si>
  <si>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</si>
  <si>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</si>
  <si>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</si>
  <si>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</si>
  <si>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</si>
  <si>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</si>
  <si>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</si>
  <si>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</si>
  <si>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</si>
  <si>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</si>
  <si>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</si>
  <si>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</si>
  <si>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</si>
  <si>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</si>
  <si>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</si>
  <si>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</si>
  <si>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</si>
  <si>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</si>
  <si>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</si>
  <si>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</si>
  <si>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</si>
  <si>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</si>
  <si>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</si>
  <si>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</si>
  <si>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</si>
  <si>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</si>
  <si>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</si>
  <si>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</si>
  <si>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</si>
  <si>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</si>
  <si>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</si>
  <si>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</si>
  <si>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</si>
  <si>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</si>
  <si>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</si>
  <si>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</si>
  <si>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</si>
  <si>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</si>
  <si>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</si>
  <si>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</si>
  <si>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</si>
  <si>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</si>
  <si>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</si>
  <si>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</si>
  <si>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</si>
  <si>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</si>
  <si>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</si>
  <si>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</si>
  <si>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</si>
  <si>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</si>
  <si>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</si>
  <si>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</si>
  <si>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</si>
  <si>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</si>
  <si>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</si>
  <si>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</si>
  <si>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</si>
  <si>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</si>
  <si>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</si>
  <si>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</si>
  <si>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</si>
  <si>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</si>
  <si>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</si>
  <si>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</si>
  <si>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</si>
  <si>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</si>
  <si>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</si>
  <si>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</si>
  <si>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</si>
  <si>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</si>
  <si>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</si>
  <si>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</si>
  <si>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</si>
  <si>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</si>
  <si>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</si>
  <si>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</si>
  <si>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</si>
  <si>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</si>
  <si>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</si>
  <si>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</si>
  <si>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</si>
  <si>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</si>
  <si>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</si>
  <si>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</si>
  <si>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</si>
  <si>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</si>
  <si>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</si>
  <si>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</si>
  <si>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</si>
  <si>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</si>
  <si>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</si>
  <si>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</si>
  <si>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</si>
  <si>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</si>
  <si>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</si>
  <si>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</si>
  <si>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</si>
  <si>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</si>
  <si>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</si>
  <si>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</si>
  <si>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</si>
  <si>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</si>
  <si>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</si>
  <si>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</si>
  <si>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</si>
  <si>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</si>
  <si>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</si>
  <si>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</si>
  <si>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</si>
  <si>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</si>
  <si>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</si>
  <si>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</si>
  <si>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</si>
  <si>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</si>
  <si>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</si>
  <si>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</si>
  <si>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</si>
  <si>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</si>
  <si>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</si>
  <si>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</si>
  <si>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</si>
  <si>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</si>
  <si>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</si>
  <si>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</si>
  <si>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</si>
  <si>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</si>
  <si>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</si>
  <si>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</si>
  <si>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</si>
  <si>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</si>
  <si>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</si>
  <si>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</si>
  <si>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</si>
  <si>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</si>
  <si>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</si>
  <si>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</si>
  <si>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</si>
  <si>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</si>
  <si>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</si>
  <si>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</si>
  <si>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</si>
  <si>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</si>
  <si>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</si>
  <si>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</si>
  <si>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</si>
  <si>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</si>
  <si>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</si>
  <si>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</si>
  <si>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</si>
  <si>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</si>
  <si>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</si>
  <si>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</si>
  <si>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</si>
  <si>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</si>
  <si>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</si>
  <si>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</si>
  <si>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</si>
  <si>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</si>
  <si>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</si>
  <si>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</si>
  <si>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</si>
  <si>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</si>
  <si>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</si>
  <si>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</si>
  <si>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</si>
  <si>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</si>
  <si>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</si>
  <si>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</si>
  <si>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</si>
  <si>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</si>
  <si>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</si>
  <si>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</si>
  <si>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</si>
  <si>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</si>
  <si>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</si>
  <si>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</si>
  <si>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</si>
  <si>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</si>
  <si>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</si>
  <si>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</si>
  <si>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</si>
  <si>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</si>
  <si>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</si>
  <si>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</si>
  <si>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</si>
  <si>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</si>
  <si>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</si>
  <si>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</si>
  <si>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</si>
  <si>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</si>
  <si>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</si>
  <si>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</si>
  <si>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</si>
  <si>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</si>
  <si>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</si>
  <si>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</si>
  <si>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</si>
  <si>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</si>
  <si>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</si>
  <si>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</si>
  <si>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</si>
  <si>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</si>
  <si>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</si>
  <si>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</si>
  <si>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</si>
  <si>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</si>
  <si>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</si>
  <si>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</si>
  <si>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</si>
  <si>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</si>
  <si>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</si>
  <si>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</si>
  <si>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</si>
  <si>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</si>
  <si>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</si>
  <si>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</si>
  <si>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</si>
  <si>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</si>
  <si>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</si>
  <si>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</si>
  <si>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</si>
  <si>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</si>
  <si>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</si>
  <si>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</si>
  <si>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</si>
  <si>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</si>
  <si>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</si>
  <si>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</si>
  <si>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</si>
  <si>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</si>
  <si>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</si>
  <si>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</si>
  <si>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</si>
  <si>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</si>
  <si>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</si>
  <si>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</si>
  <si>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</si>
  <si>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</si>
  <si>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</si>
  <si>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</si>
  <si>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</si>
  <si>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</si>
  <si>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</si>
  <si>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</si>
  <si>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</si>
  <si>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</si>
  <si>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</si>
  <si>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</si>
  <si>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</si>
  <si>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</si>
  <si>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</si>
  <si>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</si>
  <si>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</si>
  <si>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</si>
  <si>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</si>
  <si>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</si>
  <si>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</si>
  <si>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</si>
  <si>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</si>
  <si>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</si>
  <si>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</si>
  <si>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</si>
  <si>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</si>
  <si>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</si>
  <si>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</si>
  <si>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</si>
  <si>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</si>
  <si>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</si>
  <si>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</si>
  <si>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</si>
  <si>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</si>
  <si>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</si>
  <si>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</si>
  <si>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</si>
  <si>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</si>
  <si>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</si>
  <si>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</si>
  <si>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</si>
  <si>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</si>
  <si>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</si>
  <si>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</si>
  <si>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</si>
  <si>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</si>
  <si>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</si>
  <si>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</si>
  <si>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</si>
  <si>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</si>
  <si>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</si>
  <si>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</si>
  <si>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</si>
  <si>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</si>
  <si>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</si>
  <si>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</si>
  <si>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</si>
  <si>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</si>
  <si>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</si>
  <si>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</si>
  <si>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</si>
  <si>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</si>
  <si>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</si>
  <si>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</si>
  <si>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</si>
  <si>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</si>
  <si>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</si>
  <si>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</si>
  <si>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</si>
  <si>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</si>
  <si>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</si>
  <si>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</si>
  <si>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</si>
  <si>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</si>
  <si>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</si>
  <si>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</si>
  <si>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</si>
  <si>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</si>
  <si>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</si>
  <si>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</si>
  <si>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</si>
  <si>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</si>
  <si>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</si>
  <si>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</si>
  <si>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</si>
  <si>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</si>
  <si>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</si>
  <si>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</si>
  <si>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</si>
  <si>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</si>
  <si>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</si>
  <si>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</si>
  <si>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</si>
  <si>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</si>
  <si>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</si>
  <si>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</si>
  <si>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</si>
  <si>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</si>
  <si>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</si>
  <si>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</si>
  <si>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</si>
  <si>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</si>
  <si>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</si>
  <si>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</si>
  <si>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</si>
  <si>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</si>
  <si>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</si>
  <si>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</si>
  <si>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</si>
  <si>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</si>
  <si>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</si>
  <si>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</si>
  <si>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</si>
  <si>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</si>
  <si>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</si>
  <si>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</si>
  <si>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</si>
  <si>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</si>
  <si>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</si>
  <si>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</si>
  <si>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</si>
  <si>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</si>
  <si>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</si>
  <si>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</si>
  <si>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</si>
  <si>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</si>
  <si>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</si>
  <si>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</si>
  <si>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</si>
  <si>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</si>
  <si>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</si>
  <si>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</si>
  <si>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</si>
  <si>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</si>
  <si>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</si>
  <si>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</si>
  <si>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</si>
  <si>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</si>
  <si>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</si>
  <si>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</si>
  <si>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</si>
  <si>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</si>
  <si>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</si>
  <si>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</si>
  <si>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</si>
  <si>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</si>
  <si>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</si>
  <si>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</si>
  <si>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</si>
  <si>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</si>
  <si>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</si>
  <si>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</si>
  <si>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</si>
  <si>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</si>
  <si>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</si>
  <si>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</si>
  <si>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</si>
  <si>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</si>
  <si>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</si>
  <si>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</si>
  <si>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</si>
  <si>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</si>
  <si>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</si>
  <si>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</si>
  <si>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</si>
  <si>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</si>
  <si>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</si>
  <si>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</si>
  <si>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</si>
  <si>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</si>
  <si>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</si>
  <si>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</si>
  <si>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</si>
  <si>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</si>
  <si>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</si>
  <si>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</si>
  <si>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</si>
  <si>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</si>
  <si>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</si>
  <si>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</si>
  <si>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</si>
  <si>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</si>
  <si>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</si>
  <si>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</si>
  <si>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</si>
  <si>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</si>
  <si>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</si>
  <si>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</si>
  <si>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</si>
  <si>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</si>
  <si>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</si>
  <si>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</si>
  <si>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</si>
  <si>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</si>
  <si>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</si>
  <si>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</si>
  <si>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</si>
  <si>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</si>
  <si>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</si>
  <si>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</si>
  <si>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</si>
  <si>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</si>
  <si>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</si>
  <si>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</si>
  <si>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</si>
  <si>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</si>
  <si>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</si>
  <si>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</si>
  <si>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</si>
  <si>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</si>
  <si>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</si>
  <si>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</si>
  <si>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</si>
  <si>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</si>
  <si>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</si>
  <si>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</si>
  <si>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</si>
  <si>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</si>
  <si>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</si>
  <si>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</si>
  <si>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</si>
  <si>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</si>
  <si>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</si>
  <si>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</si>
  <si>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</si>
  <si>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</si>
  <si>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</si>
  <si>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</si>
  <si>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</si>
  <si>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</si>
  <si>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</si>
  <si>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</si>
  <si>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</si>
  <si>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</si>
  <si>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</si>
  <si>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</si>
  <si>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</si>
  <si>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</si>
  <si>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</si>
  <si>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</si>
  <si>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</si>
  <si>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</si>
  <si>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</si>
  <si>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</si>
  <si>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</si>
  <si>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</si>
  <si>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</si>
  <si>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</si>
  <si>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</si>
  <si>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</si>
  <si>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</si>
  <si>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</si>
  <si>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</si>
  <si>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</si>
  <si>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</si>
  <si>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</si>
  <si>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</si>
  <si>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</si>
  <si>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</si>
  <si>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</si>
  <si>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</si>
  <si>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</si>
  <si>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</si>
  <si>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</si>
  <si>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</si>
  <si>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</si>
  <si>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</si>
  <si>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</si>
  <si>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</si>
  <si>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</si>
  <si>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</si>
  <si>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</si>
  <si>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</si>
  <si>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</si>
  <si>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</si>
  <si>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</si>
  <si>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</si>
  <si>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</si>
  <si>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</si>
  <si>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</si>
  <si>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</si>
  <si>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</si>
  <si>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</si>
  <si>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</si>
  <si>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</si>
  <si>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</si>
  <si>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</si>
  <si>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</si>
  <si>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</si>
  <si>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</si>
  <si>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</si>
  <si>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</si>
  <si>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</si>
  <si>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</si>
  <si>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</si>
  <si>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</si>
  <si>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</si>
  <si>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</si>
  <si>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</si>
  <si>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</si>
  <si>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</si>
  <si>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</si>
  <si>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</si>
  <si>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</si>
  <si>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</si>
  <si>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</si>
  <si>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</si>
  <si>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</si>
  <si>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</si>
  <si>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</si>
  <si>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</si>
  <si>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</si>
  <si>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</si>
  <si>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</si>
  <si>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</si>
  <si>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</si>
  <si>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</si>
  <si>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</si>
  <si>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</si>
  <si>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</si>
  <si>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</si>
  <si>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</si>
  <si>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</si>
  <si>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</si>
  <si>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</si>
  <si>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</si>
  <si>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</si>
  <si>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</si>
  <si>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</si>
  <si>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</si>
  <si>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</si>
  <si>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</si>
  <si>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</si>
  <si>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</si>
  <si>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</si>
  <si>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</si>
  <si>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</si>
  <si>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</si>
  <si>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</si>
  <si>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</si>
  <si>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</si>
  <si>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</si>
  <si>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</si>
  <si>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</si>
  <si>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</si>
  <si>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</si>
  <si>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</si>
  <si>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</si>
  <si>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</si>
  <si>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</si>
  <si>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</si>
  <si>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</si>
  <si>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</si>
  <si>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</si>
  <si>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</si>
  <si>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</si>
  <si>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</si>
  <si>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</si>
  <si>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</si>
  <si>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</si>
  <si>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</si>
  <si>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</si>
  <si>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</si>
  <si>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</si>
  <si>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</si>
  <si>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</si>
  <si>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</si>
  <si>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</si>
  <si>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</si>
  <si>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</si>
  <si>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</si>
  <si>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</si>
  <si>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</si>
  <si>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</si>
  <si>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</si>
  <si>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</si>
  <si>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</si>
  <si>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</si>
  <si>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</si>
  <si>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</si>
  <si>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</si>
  <si>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</si>
  <si>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</si>
  <si>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</si>
  <si>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</si>
  <si>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</si>
  <si>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</si>
  <si>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</si>
  <si>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</si>
  <si>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</si>
  <si>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</si>
  <si>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</si>
  <si>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</si>
  <si>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</si>
  <si>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</si>
  <si>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</si>
  <si>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</si>
  <si>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</si>
  <si>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</si>
  <si>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</si>
  <si>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</si>
  <si>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</si>
  <si>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</si>
  <si>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</si>
  <si>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</si>
  <si>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</si>
  <si>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</si>
  <si>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</si>
  <si>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</si>
  <si>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</si>
  <si>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</si>
  <si>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</si>
  <si>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</si>
  <si>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</si>
  <si>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</si>
  <si>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</si>
  <si>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</si>
  <si>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</si>
  <si>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</si>
  <si>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</si>
  <si>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</si>
  <si>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</si>
  <si>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</si>
  <si>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</si>
  <si>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</si>
  <si>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</si>
  <si>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</si>
  <si>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</si>
  <si>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</si>
  <si>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</si>
  <si>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</si>
  <si>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</si>
  <si>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</si>
  <si>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</si>
  <si>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</si>
  <si>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</si>
  <si>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</si>
  <si>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</si>
  <si>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</si>
  <si>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</si>
  <si>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</si>
  <si>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</si>
  <si>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</si>
  <si>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</si>
  <si>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</si>
  <si>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</si>
  <si>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</si>
  <si>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</si>
  <si>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</si>
  <si>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</si>
  <si>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</si>
  <si>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</si>
  <si>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</si>
  <si>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</si>
  <si>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</si>
  <si>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</si>
  <si>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</si>
  <si>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</si>
  <si>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</si>
  <si>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</si>
  <si>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</si>
  <si>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</si>
  <si>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</si>
  <si>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</si>
  <si>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</si>
  <si>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</si>
  <si>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</si>
  <si>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</si>
  <si>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</si>
  <si>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</si>
  <si>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</si>
  <si>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</si>
  <si>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</si>
  <si>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</si>
  <si>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</si>
  <si>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</si>
  <si>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</si>
  <si>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</si>
  <si>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</si>
  <si>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</si>
  <si>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</si>
  <si>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</si>
  <si>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</si>
  <si>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</si>
  <si>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</si>
  <si>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</si>
  <si>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</si>
  <si>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</si>
  <si>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</si>
  <si>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</si>
  <si>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</si>
  <si>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</si>
  <si>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</si>
  <si>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</si>
  <si>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</si>
  <si>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</si>
  <si>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</si>
  <si>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</si>
  <si>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</si>
  <si>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</si>
  <si>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</si>
  <si>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</si>
  <si>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</si>
  <si>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</si>
  <si>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</si>
  <si>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</si>
  <si>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</si>
  <si>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</si>
  <si>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</si>
  <si>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</si>
  <si>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</si>
  <si>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</si>
  <si>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</si>
  <si>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</si>
  <si>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</si>
  <si>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</si>
  <si>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</si>
  <si>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</si>
  <si>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</si>
  <si>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</si>
  <si>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</si>
  <si>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</si>
  <si>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</si>
  <si>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</si>
  <si>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</si>
  <si>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</si>
  <si>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</si>
  <si>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</si>
  <si>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</si>
  <si>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</si>
  <si>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</si>
  <si>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</si>
  <si>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</si>
  <si>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</si>
  <si>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</si>
  <si>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</si>
  <si>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</si>
  <si>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</si>
  <si>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</si>
  <si>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</si>
  <si>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</si>
  <si>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</si>
  <si>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</si>
  <si>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</si>
  <si>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</si>
  <si>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</si>
  <si>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</si>
  <si>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</si>
  <si>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</si>
  <si>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</si>
  <si>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</si>
  <si>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</si>
  <si>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</si>
  <si>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</si>
  <si>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</si>
  <si>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</si>
  <si>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</si>
  <si>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</si>
  <si>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</si>
  <si>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</si>
  <si>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</si>
  <si>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</si>
  <si>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</si>
  <si>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</si>
  <si>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</si>
  <si>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</si>
  <si>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</si>
  <si>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</si>
  <si>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</si>
  <si>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</si>
  <si>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</si>
  <si>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</si>
  <si>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</si>
  <si>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</si>
  <si>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</si>
  <si>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</si>
  <si>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</si>
  <si>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</si>
  <si>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</si>
  <si>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</si>
  <si>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</si>
  <si>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</si>
  <si>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</si>
  <si>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</si>
  <si>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</si>
  <si>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</si>
  <si>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</si>
  <si>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</si>
  <si>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</si>
  <si>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</si>
  <si>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</si>
  <si>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</si>
  <si>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</si>
  <si>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</si>
  <si>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</si>
  <si>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</si>
  <si>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</si>
  <si>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</si>
  <si>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</si>
  <si>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</si>
  <si>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</si>
  <si>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</si>
  <si>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</si>
  <si>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</si>
  <si>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</si>
  <si>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</si>
  <si>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</si>
  <si>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</si>
  <si>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</si>
  <si>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</si>
  <si>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</si>
  <si>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</si>
  <si>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</si>
  <si>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</si>
  <si>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</si>
  <si>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</si>
  <si>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</si>
  <si>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</si>
  <si>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</si>
  <si>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</si>
  <si>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</si>
  <si>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</si>
  <si>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</si>
  <si>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</si>
  <si>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</si>
  <si>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</si>
  <si>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</si>
  <si>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</si>
  <si>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</si>
  <si>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</si>
  <si>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</si>
  <si>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</si>
  <si>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</si>
  <si>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</si>
  <si>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</si>
  <si>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</si>
  <si>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</si>
  <si>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</si>
  <si>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</si>
  <si>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</si>
  <si>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</si>
  <si>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</si>
  <si>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</si>
  <si>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</si>
  <si>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</si>
  <si>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</si>
  <si>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</si>
  <si>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</si>
  <si>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</si>
  <si>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</si>
  <si>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</si>
  <si>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</si>
  <si>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</si>
  <si>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</si>
  <si>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</si>
  <si>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</si>
  <si>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</si>
  <si>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</si>
  <si>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</si>
  <si>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</si>
  <si>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</si>
  <si>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</si>
  <si>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</si>
  <si>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</si>
  <si>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</si>
  <si>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</si>
  <si>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</si>
  <si>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</si>
  <si>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</si>
  <si>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</si>
  <si>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</si>
  <si>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</si>
  <si>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</si>
  <si>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</si>
  <si>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</si>
  <si>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</si>
  <si>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</si>
  <si>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</si>
  <si>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</si>
  <si>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</si>
  <si>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</si>
  <si>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</si>
  <si>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</si>
  <si>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</si>
  <si>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</si>
  <si>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</si>
  <si>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</si>
  <si>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</si>
  <si>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</si>
  <si>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</si>
  <si>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</si>
  <si>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</si>
  <si>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</si>
  <si>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</si>
  <si>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</si>
  <si>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</si>
  <si>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</si>
  <si>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</si>
  <si>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</si>
  <si>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</si>
  <si>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</si>
  <si>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</si>
  <si>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</si>
  <si>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</si>
  <si>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</si>
  <si>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</si>
  <si>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</si>
  <si>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</si>
  <si>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</si>
  <si>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</si>
  <si>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</si>
  <si>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</si>
  <si>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</si>
  <si>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</si>
  <si>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</si>
  <si>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</si>
  <si>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</si>
  <si>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</si>
  <si>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</si>
  <si>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</si>
  <si>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</si>
  <si>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</si>
  <si>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</si>
  <si>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</si>
  <si>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</si>
  <si>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</si>
  <si>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</si>
  <si>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</si>
  <si>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</si>
  <si>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</si>
  <si>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</si>
  <si>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</si>
  <si>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</si>
  <si>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</si>
  <si>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</si>
  <si>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</si>
  <si>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</si>
  <si>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</si>
  <si>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</si>
  <si>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</si>
  <si>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</si>
  <si>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</si>
  <si>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</si>
  <si>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</si>
  <si>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</si>
  <si>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</si>
  <si>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</si>
  <si>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</si>
  <si>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</si>
  <si>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</si>
  <si>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</si>
  <si>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</si>
  <si>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</si>
  <si>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</si>
  <si>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</si>
  <si>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</si>
  <si>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</si>
  <si>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</si>
  <si>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</si>
  <si>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</si>
  <si>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</si>
  <si>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</si>
  <si>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</si>
  <si>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</si>
  <si>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</si>
  <si>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</si>
  <si>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</si>
  <si>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</si>
  <si>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</si>
  <si>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</si>
  <si>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</si>
  <si>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</si>
  <si>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</si>
  <si>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</si>
  <si>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</si>
  <si>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</si>
  <si>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</si>
  <si>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</si>
  <si>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</si>
  <si>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</si>
  <si>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</si>
  <si>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</si>
  <si>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</si>
  <si>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</si>
  <si>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</si>
  <si>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</si>
  <si>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</si>
  <si>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</si>
  <si>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</si>
  <si>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</si>
  <si>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</si>
  <si>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</si>
  <si>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</si>
  <si>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</si>
  <si>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</si>
  <si>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</si>
  <si>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</si>
  <si>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</si>
  <si>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</si>
  <si>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</si>
  <si>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</si>
  <si>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</si>
  <si>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</si>
  <si>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</si>
  <si>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</si>
  <si>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</si>
  <si>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</si>
  <si>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</si>
  <si>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</si>
  <si>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</si>
  <si>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</si>
  <si>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</si>
  <si>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</si>
  <si>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</si>
  <si>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</si>
  <si>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</si>
  <si>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</si>
  <si>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</si>
  <si>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</si>
  <si>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</si>
  <si>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</si>
  <si>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</si>
  <si>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</si>
  <si>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</si>
  <si>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</si>
  <si>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</si>
  <si>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</si>
  <si>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</si>
  <si>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</si>
  <si>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</si>
  <si>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</si>
  <si>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</si>
  <si>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</si>
  <si>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</si>
  <si>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</si>
  <si>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</si>
  <si>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</si>
  <si>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</si>
  <si>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</si>
  <si>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</si>
  <si>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</si>
  <si>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</si>
  <si>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</si>
  <si>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</si>
  <si>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</si>
  <si>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</si>
  <si>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</si>
  <si>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</si>
  <si>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</si>
  <si>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</si>
  <si>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</si>
  <si>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</si>
  <si>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</si>
  <si>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</si>
  <si>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</si>
  <si>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</si>
  <si>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</si>
  <si>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</si>
  <si>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</si>
  <si>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</si>
  <si>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</si>
  <si>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</si>
  <si>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</si>
  <si>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</si>
  <si>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</si>
  <si>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</si>
  <si>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</si>
  <si>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</si>
  <si>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</si>
  <si>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</si>
  <si>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</si>
  <si>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</si>
  <si>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</si>
  <si>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</si>
  <si>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</si>
  <si>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</si>
  <si>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</si>
  <si>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</si>
  <si>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</si>
  <si>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</si>
  <si>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</si>
  <si>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</si>
  <si>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</si>
  <si>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</si>
  <si>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</si>
  <si>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</si>
  <si>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</si>
  <si>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</si>
  <si>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</si>
  <si>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</si>
  <si>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</si>
  <si>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</si>
  <si>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</si>
  <si>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</si>
  <si>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</si>
  <si>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</si>
  <si>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</si>
  <si>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</si>
  <si>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</si>
  <si>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</si>
  <si>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</si>
  <si>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</si>
  <si>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</si>
  <si>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</si>
  <si>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</si>
  <si>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</si>
  <si>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</si>
  <si>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</si>
  <si>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</si>
  <si>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</si>
  <si>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</si>
  <si>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</si>
  <si>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</si>
  <si>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</si>
  <si>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</si>
  <si>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</si>
  <si>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</si>
  <si>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</si>
  <si>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</si>
  <si>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</si>
  <si>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</si>
  <si>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</si>
  <si>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</si>
  <si>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</si>
  <si>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</si>
  <si>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</si>
  <si>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</si>
  <si>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</si>
  <si>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</si>
  <si>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</si>
  <si>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</si>
  <si>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</si>
  <si>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</si>
  <si>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</si>
  <si>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</si>
  <si>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</si>
  <si>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</si>
  <si>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</si>
  <si>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</si>
  <si>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</si>
  <si>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</si>
  <si>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</si>
  <si>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</si>
  <si>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</si>
  <si>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</si>
  <si>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</si>
  <si>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</si>
  <si>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</si>
  <si>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</si>
  <si>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</si>
  <si>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</si>
  <si>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</si>
  <si>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</si>
  <si>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</si>
  <si>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</si>
  <si>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</si>
  <si>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</si>
  <si>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</si>
  <si>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</si>
  <si>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</si>
  <si>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</si>
  <si>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</si>
  <si>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</si>
  <si>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</si>
  <si>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</si>
  <si>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</si>
  <si>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</si>
  <si>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</si>
  <si>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</si>
  <si>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</si>
  <si>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</si>
  <si>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</si>
  <si>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</si>
  <si>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</si>
  <si>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</si>
  <si>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</si>
  <si>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</si>
  <si>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</si>
  <si>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</si>
  <si>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</si>
  <si>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</si>
  <si>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</si>
  <si>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</si>
  <si>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</si>
  <si>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</si>
  <si>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</si>
  <si>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</si>
  <si>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</si>
  <si>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</si>
  <si>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</si>
  <si>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</si>
  <si>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</si>
  <si>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</si>
  <si>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</si>
  <si>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</si>
  <si>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</si>
  <si>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</si>
  <si>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</si>
  <si>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</si>
  <si>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</si>
  <si>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</si>
  <si>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</si>
  <si>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</si>
  <si>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</si>
  <si>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</si>
  <si>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</si>
  <si>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</si>
  <si>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</si>
  <si>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</si>
  <si>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</si>
  <si>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</si>
  <si>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</si>
  <si>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</si>
  <si>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</si>
  <si>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</si>
  <si>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</si>
  <si>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</si>
  <si>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</si>
  <si>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</si>
  <si>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</si>
  <si>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</si>
  <si>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</si>
  <si>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</si>
  <si>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</si>
  <si>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</si>
  <si>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</si>
  <si>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</si>
  <si>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</si>
  <si>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</si>
  <si>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</si>
  <si>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</si>
  <si>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</si>
  <si>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</si>
  <si>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</si>
  <si>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</si>
  <si>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</si>
  <si>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</si>
  <si>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</si>
  <si>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</si>
  <si>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</si>
  <si>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</si>
  <si>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</si>
  <si>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</si>
  <si>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</si>
  <si>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</si>
  <si>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</si>
  <si>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</si>
  <si>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</si>
  <si>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</si>
  <si>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</si>
  <si>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</si>
  <si>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</si>
  <si>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</si>
  <si>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</si>
  <si>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</si>
  <si>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</si>
  <si>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</si>
  <si>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</si>
  <si>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</si>
  <si>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</si>
  <si>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</si>
  <si>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</si>
  <si>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</si>
  <si>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</si>
  <si>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</si>
  <si>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</si>
  <si>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</si>
  <si>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</si>
  <si>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</si>
  <si>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</si>
  <si>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</si>
  <si>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</si>
  <si>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</si>
  <si>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</si>
  <si>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</si>
  <si>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</si>
  <si>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</si>
  <si>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</si>
  <si>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</si>
  <si>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</si>
  <si>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</si>
  <si>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</si>
  <si>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</si>
  <si>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</si>
  <si>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</si>
  <si>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</si>
  <si>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</si>
  <si>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</si>
  <si>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</si>
  <si>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</si>
  <si>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</si>
  <si>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</si>
  <si>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</si>
  <si>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</si>
  <si>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</si>
  <si>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</si>
  <si>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</si>
  <si>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</si>
  <si>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</si>
  <si>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</si>
  <si>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</si>
  <si>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</si>
  <si>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</si>
  <si>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</si>
  <si>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</si>
  <si>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</si>
  <si>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</si>
  <si>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</si>
  <si>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</si>
  <si>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</si>
  <si>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</si>
  <si>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</si>
  <si>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</si>
  <si>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</si>
  <si>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</si>
  <si>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</si>
  <si>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</si>
  <si>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</si>
  <si>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</si>
  <si>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</si>
  <si>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</si>
  <si>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</si>
  <si>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</si>
  <si>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</si>
  <si>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</si>
  <si>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</si>
  <si>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</si>
  <si>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</si>
  <si>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</si>
  <si>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</si>
  <si>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</si>
  <si>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</si>
  <si>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</si>
  <si>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</si>
  <si>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</si>
  <si>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</si>
  <si>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</si>
  <si>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</si>
  <si>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</si>
  <si>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</si>
  <si>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</si>
  <si>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</si>
  <si>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</si>
  <si>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</si>
  <si>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</si>
  <si>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</si>
  <si>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</si>
  <si>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</si>
  <si>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</si>
  <si>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</si>
  <si>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</si>
  <si>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</si>
  <si>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</si>
  <si>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</si>
  <si>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</si>
  <si>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</si>
  <si>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</si>
  <si>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</si>
  <si>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</si>
  <si>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</si>
  <si>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</si>
  <si>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</si>
  <si>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</si>
  <si>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</si>
  <si>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</si>
  <si>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</si>
  <si>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</si>
  <si>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</si>
  <si>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</si>
  <si>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</si>
  <si>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</si>
  <si>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</si>
  <si>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</si>
  <si>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</si>
  <si>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</si>
  <si>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</si>
  <si>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</si>
  <si>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</si>
  <si>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</si>
  <si>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</si>
  <si>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</si>
  <si>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</si>
  <si>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</si>
  <si>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</si>
  <si>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</si>
  <si>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</si>
  <si>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</si>
  <si>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</si>
  <si>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</si>
  <si>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</si>
  <si>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</si>
  <si>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</si>
  <si>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</si>
  <si>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</si>
  <si>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</si>
  <si>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</si>
  <si>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</si>
  <si>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</si>
  <si>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</si>
  <si>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</si>
  <si>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</si>
  <si>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</si>
  <si>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</si>
  <si>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</si>
  <si>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</si>
  <si>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</si>
  <si>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</si>
  <si>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</si>
  <si>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</si>
  <si>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</si>
  <si>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</si>
  <si>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</si>
  <si>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</si>
  <si>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</si>
  <si>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</si>
  <si>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</si>
  <si>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</si>
  <si>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</si>
  <si>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</si>
  <si>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</si>
  <si>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</si>
  <si>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</si>
  <si>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</si>
  <si>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</si>
  <si>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</si>
  <si>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.</t>
  </si>
  <si>
    <t>28.02.2018</t>
  </si>
  <si>
    <t>ДОМ ЗДРАВЉА ИВАЊИЦА</t>
  </si>
  <si>
    <t>ИВАЊИЦА</t>
  </si>
  <si>
    <t>17870033</t>
  </si>
  <si>
    <t>108576841</t>
  </si>
  <si>
    <t>840-867661-43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</si>
</sst>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#"/>
    <numFmt numFmtId="173" formatCode="#,##0.0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8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72" fontId="6" fillId="0" borderId="10" xfId="66" applyNumberFormat="1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72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72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72" fontId="32" fillId="0" borderId="10" xfId="66" applyNumberFormat="1" applyFont="1" applyFill="1" applyBorder="1" applyAlignment="1" applyProtection="1">
      <alignment vertical="center"/>
      <protection locked="0"/>
    </xf>
    <xf numFmtId="172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72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72" fontId="31" fillId="0" borderId="27" xfId="66" applyNumberFormat="1" applyFont="1" applyFill="1" applyBorder="1" applyAlignment="1" applyProtection="1">
      <alignment horizontal="right" vertical="center" wrapText="1"/>
      <protection/>
    </xf>
    <xf numFmtId="172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72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72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72" fontId="26" fillId="0" borderId="10" xfId="68" applyNumberFormat="1" applyFont="1" applyFill="1" applyBorder="1" applyAlignment="1" applyProtection="1">
      <alignment horizontal="right" vertical="center"/>
      <protection locked="0"/>
    </xf>
    <xf numFmtId="172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72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40.emf" /><Relationship Id="rId3" Type="http://schemas.openxmlformats.org/officeDocument/2006/relationships/image" Target="../media/image23.emf" /><Relationship Id="rId4" Type="http://schemas.openxmlformats.org/officeDocument/2006/relationships/image" Target="../media/image41.emf" /><Relationship Id="rId5" Type="http://schemas.openxmlformats.org/officeDocument/2006/relationships/image" Target="../media/image31.emf" /><Relationship Id="rId6" Type="http://schemas.openxmlformats.org/officeDocument/2006/relationships/image" Target="../media/image28.emf" /><Relationship Id="rId7" Type="http://schemas.openxmlformats.org/officeDocument/2006/relationships/image" Target="../media/image8.emf" /><Relationship Id="rId8" Type="http://schemas.openxmlformats.org/officeDocument/2006/relationships/image" Target="../media/image25.emf" /><Relationship Id="rId9" Type="http://schemas.openxmlformats.org/officeDocument/2006/relationships/image" Target="../media/image10.emf" /><Relationship Id="rId10" Type="http://schemas.openxmlformats.org/officeDocument/2006/relationships/image" Target="../media/image15.emf" /><Relationship Id="rId11" Type="http://schemas.openxmlformats.org/officeDocument/2006/relationships/image" Target="../media/image5.emf" /><Relationship Id="rId12" Type="http://schemas.openxmlformats.org/officeDocument/2006/relationships/image" Target="../media/image27.emf" /><Relationship Id="rId13" Type="http://schemas.openxmlformats.org/officeDocument/2006/relationships/image" Target="../media/image14.emf" /><Relationship Id="rId14" Type="http://schemas.openxmlformats.org/officeDocument/2006/relationships/image" Target="../media/image18.emf" /><Relationship Id="rId15" Type="http://schemas.openxmlformats.org/officeDocument/2006/relationships/image" Target="../media/image20.emf" /><Relationship Id="rId16" Type="http://schemas.openxmlformats.org/officeDocument/2006/relationships/image" Target="../media/image19.emf" /><Relationship Id="rId17" Type="http://schemas.openxmlformats.org/officeDocument/2006/relationships/image" Target="../media/image2.emf" /><Relationship Id="rId18" Type="http://schemas.openxmlformats.org/officeDocument/2006/relationships/image" Target="../media/image30.emf" /><Relationship Id="rId19" Type="http://schemas.openxmlformats.org/officeDocument/2006/relationships/image" Target="../media/image21.emf" /><Relationship Id="rId20" Type="http://schemas.openxmlformats.org/officeDocument/2006/relationships/image" Target="../media/image1.emf" /><Relationship Id="rId21" Type="http://schemas.openxmlformats.org/officeDocument/2006/relationships/image" Target="../media/image33.emf" /><Relationship Id="rId22" Type="http://schemas.openxmlformats.org/officeDocument/2006/relationships/image" Target="../media/image9.emf" /><Relationship Id="rId23" Type="http://schemas.openxmlformats.org/officeDocument/2006/relationships/image" Target="../media/image34.emf" /><Relationship Id="rId24" Type="http://schemas.openxmlformats.org/officeDocument/2006/relationships/image" Target="../media/image11.emf" /><Relationship Id="rId25" Type="http://schemas.openxmlformats.org/officeDocument/2006/relationships/image" Target="../media/image13.emf" /><Relationship Id="rId26" Type="http://schemas.openxmlformats.org/officeDocument/2006/relationships/image" Target="../media/image26.emf" /><Relationship Id="rId27" Type="http://schemas.openxmlformats.org/officeDocument/2006/relationships/image" Target="../media/image3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866775</xdr:colOff>
      <xdr:row>20</xdr:row>
      <xdr:rowOff>285750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00125" cy="352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857250</xdr:colOff>
      <xdr:row>25</xdr:row>
      <xdr:rowOff>0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9810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1628775</xdr:colOff>
      <xdr:row>7</xdr:row>
      <xdr:rowOff>47625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14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1638300</xdr:colOff>
      <xdr:row>14</xdr:row>
      <xdr:rowOff>47625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04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219075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466725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476250</xdr:colOff>
      <xdr:row>20</xdr:row>
      <xdr:rowOff>57150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485775</xdr:colOff>
      <xdr:row>24</xdr:row>
      <xdr:rowOff>66675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476250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4300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971550</xdr:colOff>
      <xdr:row>12</xdr:row>
      <xdr:rowOff>200025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485775</xdr:colOff>
      <xdr:row>17</xdr:row>
      <xdr:rowOff>85725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504825</xdr:colOff>
      <xdr:row>20</xdr:row>
      <xdr:rowOff>28575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485775</xdr:colOff>
      <xdr:row>21</xdr:row>
      <xdr:rowOff>76200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476250</xdr:colOff>
      <xdr:row>24</xdr:row>
      <xdr:rowOff>66675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228600</xdr:colOff>
      <xdr:row>20</xdr:row>
      <xdr:rowOff>57150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219075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1000125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09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990600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219075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1562100</xdr:colOff>
      <xdr:row>4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981075</xdr:colOff>
      <xdr:row>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1457325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1323975</xdr:colOff>
      <xdr:row>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133350</xdr:colOff>
      <xdr:row>4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2757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2757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904875</xdr:colOff>
      <xdr:row>4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54856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54856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1133475</xdr:colOff>
      <xdr:row>5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7150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5" name="Line 3"/>
        <xdr:cNvSpPr>
          <a:spLocks/>
        </xdr:cNvSpPr>
      </xdr:nvSpPr>
      <xdr:spPr>
        <a:xfrm>
          <a:off x="409575" y="749808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67855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72427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72332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1190625</xdr:colOff>
      <xdr:row>5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5619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63930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68406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68311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1171575</xdr:colOff>
      <xdr:row>5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90550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828675</xdr:colOff>
      <xdr:row>6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76275"/>
          <a:ext cx="12668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1266825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1752600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1906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190500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57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4">
      <selection activeCell="C15" sqref="C15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1759</v>
      </c>
      <c r="B1" s="559"/>
      <c r="C1" s="559"/>
      <c r="D1" s="559"/>
      <c r="E1" s="559"/>
      <c r="F1" s="559"/>
    </row>
    <row r="2" spans="1:6" ht="52.5" customHeight="1">
      <c r="A2" s="556" t="s">
        <v>982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1841</v>
      </c>
      <c r="E7" s="48"/>
    </row>
    <row r="8" spans="3:5" ht="12.75">
      <c r="C8" s="38" t="s">
        <v>1840</v>
      </c>
      <c r="E8" s="39"/>
    </row>
    <row r="9" ht="3.75" customHeight="1">
      <c r="E9" s="40"/>
    </row>
    <row r="10" spans="3:5" ht="16.5" customHeight="1">
      <c r="C10" s="561" t="s">
        <v>1842</v>
      </c>
      <c r="D10" s="562"/>
      <c r="E10" s="41"/>
    </row>
    <row r="11" spans="3:4" ht="16.5" customHeight="1">
      <c r="C11" s="561" t="s">
        <v>1843</v>
      </c>
      <c r="D11" s="562"/>
    </row>
    <row r="12" spans="2:5" ht="16.5" customHeight="1">
      <c r="B12" s="42"/>
      <c r="C12" s="561" t="s">
        <v>1844</v>
      </c>
      <c r="D12" s="562"/>
      <c r="E12" s="42"/>
    </row>
    <row r="13" spans="2:5" ht="16.5" customHeight="1">
      <c r="B13" s="42"/>
      <c r="C13" s="561" t="s">
        <v>1845</v>
      </c>
      <c r="D13" s="562"/>
      <c r="E13" s="42"/>
    </row>
    <row r="14" spans="2:5" ht="16.5" customHeight="1">
      <c r="B14" s="42"/>
      <c r="C14" s="563" t="s">
        <v>1846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678</v>
      </c>
      <c r="B29" s="44" t="str">
        <f>LEFT(A29,2)</f>
        <v>17</v>
      </c>
      <c r="D29" s="44" t="s">
        <v>922</v>
      </c>
      <c r="E29" s="44" t="str">
        <f>LEFT(D29,8)</f>
        <v>00217010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730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731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298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171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732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130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131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921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922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923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980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/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/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20">
      <selection activeCell="E26" sqref="E26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1768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17 ЧАЧАК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00217010 ДЗ ИВАЊИЦА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41" t="s">
        <v>211</v>
      </c>
      <c r="B11" s="642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1004</v>
      </c>
      <c r="D13" s="78">
        <f>D14+D15</f>
        <v>4280</v>
      </c>
      <c r="E13" s="79">
        <f>E14+E15</f>
        <v>2956</v>
      </c>
    </row>
    <row r="14" spans="1:5" ht="24" customHeight="1">
      <c r="A14" s="80"/>
      <c r="B14" s="81" t="s">
        <v>201</v>
      </c>
      <c r="C14" s="82" t="s">
        <v>213</v>
      </c>
      <c r="D14" s="83">
        <v>4280</v>
      </c>
      <c r="E14" s="84">
        <v>2956</v>
      </c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1769</v>
      </c>
      <c r="D16" s="78">
        <f>D17+D18+D19</f>
        <v>260916</v>
      </c>
      <c r="E16" s="79">
        <f>E17+E18+E19</f>
        <v>224827</v>
      </c>
    </row>
    <row r="17" spans="1:5" ht="24" customHeight="1">
      <c r="A17" s="80"/>
      <c r="B17" s="81" t="s">
        <v>206</v>
      </c>
      <c r="C17" s="82" t="s">
        <v>215</v>
      </c>
      <c r="D17" s="83">
        <v>260889</v>
      </c>
      <c r="E17" s="84">
        <v>224800</v>
      </c>
    </row>
    <row r="18" spans="1:5" ht="24" customHeight="1">
      <c r="A18" s="80"/>
      <c r="B18" s="81" t="s">
        <v>207</v>
      </c>
      <c r="C18" s="82" t="s">
        <v>216</v>
      </c>
      <c r="D18" s="83"/>
      <c r="E18" s="84"/>
    </row>
    <row r="19" spans="1:5" ht="24" customHeight="1">
      <c r="A19" s="80"/>
      <c r="B19" s="81" t="s">
        <v>208</v>
      </c>
      <c r="C19" s="82" t="s">
        <v>217</v>
      </c>
      <c r="D19" s="83">
        <v>27</v>
      </c>
      <c r="E19" s="84">
        <v>27</v>
      </c>
    </row>
    <row r="20" spans="1:5" ht="24" customHeight="1">
      <c r="A20" s="75" t="s">
        <v>204</v>
      </c>
      <c r="B20" s="76"/>
      <c r="C20" s="85" t="s">
        <v>1770</v>
      </c>
      <c r="D20" s="78">
        <f>D21+D22+D23</f>
        <v>255632</v>
      </c>
      <c r="E20" s="79">
        <f>E21+E22+E23</f>
        <v>220189</v>
      </c>
    </row>
    <row r="21" spans="1:5" ht="24" customHeight="1">
      <c r="A21" s="80"/>
      <c r="B21" s="81" t="s">
        <v>218</v>
      </c>
      <c r="C21" s="82" t="s">
        <v>219</v>
      </c>
      <c r="D21" s="83">
        <v>255632</v>
      </c>
      <c r="E21" s="84">
        <v>220189</v>
      </c>
    </row>
    <row r="22" spans="1:5" ht="24" customHeight="1">
      <c r="A22" s="80"/>
      <c r="B22" s="81" t="s">
        <v>220</v>
      </c>
      <c r="C22" s="82" t="s">
        <v>221</v>
      </c>
      <c r="D22" s="83"/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9564</v>
      </c>
      <c r="E24" s="78">
        <f>E13+E16-E20</f>
        <v>7594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9564</v>
      </c>
      <c r="E25" s="84">
        <v>7594</v>
      </c>
    </row>
    <row r="26" spans="1:5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B314">
      <selection activeCell="D235" sqref="D235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17 ЧАЧАК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00217010 ДЗ ИВАЊИЦА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7.2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1761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54" t="s">
        <v>533</v>
      </c>
      <c r="B18" s="650" t="s">
        <v>534</v>
      </c>
      <c r="C18" s="650" t="s">
        <v>535</v>
      </c>
      <c r="D18" s="658" t="s">
        <v>977</v>
      </c>
      <c r="E18" s="658" t="s">
        <v>976</v>
      </c>
      <c r="F18" s="656" t="s">
        <v>975</v>
      </c>
      <c r="G18" s="662" t="s">
        <v>1002</v>
      </c>
      <c r="H18" s="664" t="s">
        <v>965</v>
      </c>
    </row>
    <row r="19" spans="1:8" ht="35.25" customHeight="1">
      <c r="A19" s="660"/>
      <c r="B19" s="646"/>
      <c r="C19" s="661"/>
      <c r="D19" s="659"/>
      <c r="E19" s="659"/>
      <c r="F19" s="648"/>
      <c r="G19" s="663"/>
      <c r="H19" s="665"/>
    </row>
    <row r="20" spans="1:8" ht="24.75" customHeight="1">
      <c r="A20" s="660"/>
      <c r="B20" s="646"/>
      <c r="C20" s="661"/>
      <c r="D20" s="659"/>
      <c r="E20" s="659"/>
      <c r="F20" s="648"/>
      <c r="G20" s="663"/>
      <c r="H20" s="665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6.25">
      <c r="A22" s="197">
        <v>5001</v>
      </c>
      <c r="B22" s="180"/>
      <c r="C22" s="179" t="s">
        <v>974</v>
      </c>
      <c r="D22" s="196">
        <f>D23</f>
        <v>1905</v>
      </c>
      <c r="E22" s="196">
        <f>E23</f>
        <v>0</v>
      </c>
      <c r="F22" s="178">
        <f aca="true" t="shared" si="0" ref="F22:F32">D22+E22</f>
        <v>1905</v>
      </c>
      <c r="G22" s="251">
        <f>G23</f>
        <v>3605</v>
      </c>
      <c r="H22" s="21">
        <f aca="true" t="shared" si="1" ref="H22:H32">F22+G22</f>
        <v>5510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1905</v>
      </c>
      <c r="E23" s="196">
        <f>E24+E29</f>
        <v>0</v>
      </c>
      <c r="F23" s="178">
        <f t="shared" si="0"/>
        <v>1905</v>
      </c>
      <c r="G23" s="251">
        <f>G24+G29</f>
        <v>3605</v>
      </c>
      <c r="H23" s="21">
        <f t="shared" si="1"/>
        <v>5510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3605</v>
      </c>
      <c r="H24" s="21">
        <f t="shared" si="1"/>
        <v>3605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3605</v>
      </c>
      <c r="H25" s="21">
        <f t="shared" si="1"/>
        <v>3605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>
        <v>3605</v>
      </c>
      <c r="H26" s="21">
        <f t="shared" si="1"/>
        <v>3605</v>
      </c>
    </row>
    <row r="27" spans="1:8" ht="26.2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6.25">
      <c r="A29" s="188">
        <v>5099</v>
      </c>
      <c r="B29" s="180">
        <v>780000</v>
      </c>
      <c r="C29" s="179" t="s">
        <v>774</v>
      </c>
      <c r="D29" s="196">
        <f>D30</f>
        <v>1905</v>
      </c>
      <c r="E29" s="196">
        <f>E30</f>
        <v>0</v>
      </c>
      <c r="F29" s="178">
        <f t="shared" si="0"/>
        <v>1905</v>
      </c>
      <c r="G29" s="254"/>
      <c r="H29" s="21">
        <f t="shared" si="1"/>
        <v>1905</v>
      </c>
    </row>
    <row r="30" spans="1:8" ht="26.25">
      <c r="A30" s="188">
        <v>5100</v>
      </c>
      <c r="B30" s="180">
        <v>781000</v>
      </c>
      <c r="C30" s="179" t="s">
        <v>775</v>
      </c>
      <c r="D30" s="196">
        <f>D31</f>
        <v>1905</v>
      </c>
      <c r="E30" s="196">
        <f>E31</f>
        <v>0</v>
      </c>
      <c r="F30" s="178">
        <f t="shared" si="0"/>
        <v>1905</v>
      </c>
      <c r="G30" s="254"/>
      <c r="H30" s="21">
        <f t="shared" si="1"/>
        <v>1905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1905</v>
      </c>
      <c r="E31" s="252"/>
      <c r="F31" s="178">
        <f t="shared" si="0"/>
        <v>1905</v>
      </c>
      <c r="G31" s="255"/>
      <c r="H31" s="21">
        <f t="shared" si="1"/>
        <v>1905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1905</v>
      </c>
      <c r="E32" s="192">
        <f>E22</f>
        <v>0</v>
      </c>
      <c r="F32" s="169">
        <f t="shared" si="0"/>
        <v>1905</v>
      </c>
      <c r="G32" s="253">
        <f>G22</f>
        <v>3605</v>
      </c>
      <c r="H32" s="31">
        <f t="shared" si="1"/>
        <v>5510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54" t="s">
        <v>533</v>
      </c>
      <c r="B37" s="650" t="s">
        <v>534</v>
      </c>
      <c r="C37" s="650" t="s">
        <v>535</v>
      </c>
      <c r="D37" s="656" t="s">
        <v>972</v>
      </c>
      <c r="E37" s="651"/>
    </row>
    <row r="38" spans="1:5" ht="18" customHeight="1">
      <c r="A38" s="655"/>
      <c r="B38" s="647"/>
      <c r="C38" s="647"/>
      <c r="D38" s="649"/>
      <c r="E38" s="652"/>
    </row>
    <row r="39" spans="1:5" ht="23.25" customHeight="1">
      <c r="A39" s="655"/>
      <c r="B39" s="647"/>
      <c r="C39" s="647"/>
      <c r="D39" s="649"/>
      <c r="E39" s="652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6.25">
      <c r="A41" s="181">
        <v>5172</v>
      </c>
      <c r="B41" s="180"/>
      <c r="C41" s="179" t="s">
        <v>803</v>
      </c>
      <c r="D41" s="178">
        <f>D42+D222</f>
        <v>5510</v>
      </c>
      <c r="E41" s="168"/>
    </row>
    <row r="42" spans="1:5" ht="26.25">
      <c r="A42" s="181">
        <v>5173</v>
      </c>
      <c r="B42" s="180">
        <v>400000</v>
      </c>
      <c r="C42" s="179" t="s">
        <v>804</v>
      </c>
      <c r="D42" s="178">
        <f>D43+D65+D114+D129+D157+D170+D186+D201</f>
        <v>5456</v>
      </c>
      <c r="E42" s="168"/>
    </row>
    <row r="43" spans="1:5" ht="26.25">
      <c r="A43" s="181">
        <v>5174</v>
      </c>
      <c r="B43" s="180">
        <v>410000</v>
      </c>
      <c r="C43" s="179" t="s">
        <v>805</v>
      </c>
      <c r="D43" s="178">
        <f>D44+D46+D50+D52+D57+D59+D61+D63</f>
        <v>3551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2883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>
        <v>2883</v>
      </c>
      <c r="E45" s="173"/>
    </row>
    <row r="46" spans="1:5" ht="26.25">
      <c r="A46" s="181">
        <v>5177</v>
      </c>
      <c r="B46" s="180">
        <v>412000</v>
      </c>
      <c r="C46" s="179" t="s">
        <v>807</v>
      </c>
      <c r="D46" s="178">
        <f>SUM(D47:D49)</f>
        <v>516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>
        <v>346</v>
      </c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>
        <v>148</v>
      </c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>
        <v>22</v>
      </c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6.2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152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>
        <v>152</v>
      </c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6.25">
      <c r="A65" s="181">
        <v>5196</v>
      </c>
      <c r="B65" s="180">
        <v>420000</v>
      </c>
      <c r="C65" s="179" t="s">
        <v>815</v>
      </c>
      <c r="D65" s="178">
        <f>D66+D78+D84+D93+D101+D104</f>
        <v>1905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51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>
        <v>51</v>
      </c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60" t="s">
        <v>533</v>
      </c>
      <c r="B69" s="646" t="s">
        <v>534</v>
      </c>
      <c r="C69" s="646" t="s">
        <v>535</v>
      </c>
      <c r="D69" s="648" t="s">
        <v>972</v>
      </c>
      <c r="E69" s="651"/>
    </row>
    <row r="70" spans="1:5" ht="18.75" customHeight="1">
      <c r="A70" s="655"/>
      <c r="B70" s="647"/>
      <c r="C70" s="647"/>
      <c r="D70" s="649"/>
      <c r="E70" s="652"/>
    </row>
    <row r="71" spans="1:5" ht="18" customHeight="1">
      <c r="A71" s="655"/>
      <c r="B71" s="647"/>
      <c r="C71" s="647"/>
      <c r="D71" s="649"/>
      <c r="E71" s="652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410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>
        <v>410</v>
      </c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546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>
        <v>461</v>
      </c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>
        <v>85</v>
      </c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898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>
        <v>282</v>
      </c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>
        <v>616</v>
      </c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0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6.2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6.2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6.2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57" t="s">
        <v>533</v>
      </c>
      <c r="B145" s="643" t="s">
        <v>534</v>
      </c>
      <c r="C145" s="645" t="s">
        <v>535</v>
      </c>
      <c r="D145" s="644" t="s">
        <v>972</v>
      </c>
      <c r="E145" s="653"/>
    </row>
    <row r="146" spans="1:5" ht="18" customHeight="1">
      <c r="A146" s="657"/>
      <c r="B146" s="643"/>
      <c r="C146" s="645"/>
      <c r="D146" s="644"/>
      <c r="E146" s="653"/>
    </row>
    <row r="147" spans="1:5" ht="18" customHeight="1">
      <c r="A147" s="657"/>
      <c r="B147" s="643"/>
      <c r="C147" s="645"/>
      <c r="D147" s="644"/>
      <c r="E147" s="653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6.2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12.7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6.2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6.2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6.2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6.2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6.2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12.7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6.2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6.2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12.7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9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57" t="s">
        <v>533</v>
      </c>
      <c r="B214" s="643" t="s">
        <v>534</v>
      </c>
      <c r="C214" s="645" t="s">
        <v>535</v>
      </c>
      <c r="D214" s="644" t="s">
        <v>956</v>
      </c>
      <c r="E214" s="653"/>
    </row>
    <row r="215" spans="1:5" ht="24.75" customHeight="1">
      <c r="A215" s="657"/>
      <c r="B215" s="643"/>
      <c r="C215" s="645"/>
      <c r="D215" s="644"/>
      <c r="E215" s="653"/>
    </row>
    <row r="216" spans="1:5" ht="23.25" customHeight="1">
      <c r="A216" s="657"/>
      <c r="B216" s="643"/>
      <c r="C216" s="645"/>
      <c r="D216" s="644"/>
      <c r="E216" s="653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6.2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6.2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6.2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6.25">
      <c r="A222" s="181">
        <v>5341</v>
      </c>
      <c r="B222" s="180">
        <v>500000</v>
      </c>
      <c r="C222" s="179" t="s">
        <v>862</v>
      </c>
      <c r="D222" s="178">
        <f>D223+D245+D254+D257+D265</f>
        <v>54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54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54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>
        <v>54</v>
      </c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9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9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6.2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6.2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26.2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6.2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57" t="s">
        <v>533</v>
      </c>
      <c r="B284" s="643" t="s">
        <v>534</v>
      </c>
      <c r="C284" s="645" t="s">
        <v>535</v>
      </c>
      <c r="D284" s="644" t="s">
        <v>956</v>
      </c>
      <c r="E284" s="653"/>
    </row>
    <row r="285" spans="1:5" ht="17.25" customHeight="1">
      <c r="A285" s="657"/>
      <c r="B285" s="643"/>
      <c r="C285" s="645"/>
      <c r="D285" s="644"/>
      <c r="E285" s="653"/>
    </row>
    <row r="286" spans="1:5" ht="21" customHeight="1">
      <c r="A286" s="657"/>
      <c r="B286" s="643"/>
      <c r="C286" s="645"/>
      <c r="D286" s="644"/>
      <c r="E286" s="653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6.2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9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6.2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5510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6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17 ЧАЧАК</v>
      </c>
      <c r="B7" s="112"/>
    </row>
    <row r="8" spans="1:2" ht="12.75">
      <c r="A8" s="111" t="str">
        <f>"ЗДРАВСТВЕНА УСТАНОВА:  "&amp;ZU</f>
        <v>ЗДРАВСТВЕНА УСТАНОВА:  00217010 ДЗ ИВАЊИЦА</v>
      </c>
      <c r="B8" s="112"/>
    </row>
    <row r="9" spans="1:6" ht="39" customHeight="1">
      <c r="A9" s="666" t="s">
        <v>1771</v>
      </c>
      <c r="B9" s="666"/>
      <c r="C9" s="666"/>
      <c r="D9" s="666"/>
      <c r="E9" s="666"/>
      <c r="F9" s="666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67" t="s">
        <v>968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1772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6.2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D10">
      <selection activeCell="G17" sqref="G17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68" t="s">
        <v>932</v>
      </c>
      <c r="B5" s="668"/>
      <c r="C5" s="668"/>
      <c r="D5" s="668"/>
      <c r="E5" s="668"/>
      <c r="F5" s="668"/>
      <c r="G5" s="668"/>
      <c r="H5" s="668"/>
    </row>
    <row r="6" spans="1:6" ht="13.5">
      <c r="A6" s="103"/>
      <c r="B6" s="104"/>
      <c r="C6" s="107"/>
      <c r="D6" s="108" t="s">
        <v>1761</v>
      </c>
      <c r="E6" s="109"/>
      <c r="F6" s="110"/>
    </row>
    <row r="7" spans="1:2" ht="12.75">
      <c r="A7" s="111" t="str">
        <f>"ФИЛИЈАЛА:   "&amp;Filijala</f>
        <v>ФИЛИЈАЛА:   17 ЧАЧАК</v>
      </c>
      <c r="B7" s="112"/>
    </row>
    <row r="8" spans="1:2" ht="12.75">
      <c r="A8" s="111" t="str">
        <f>"ЗДРАВСТВЕНА УСТАНОВА:  "&amp;ZU</f>
        <v>ЗДРАВСТВЕНА УСТАНОВА:  00217010 ДЗ ИВАЊИЦА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1988</v>
      </c>
      <c r="E13" s="120">
        <f t="shared" si="0"/>
        <v>1988</v>
      </c>
      <c r="F13" s="120">
        <f t="shared" si="0"/>
        <v>0</v>
      </c>
      <c r="G13" s="120">
        <f t="shared" si="0"/>
        <v>1988</v>
      </c>
      <c r="H13" s="120">
        <f t="shared" si="0"/>
        <v>1988</v>
      </c>
    </row>
    <row r="14" spans="1:8" ht="19.5" customHeight="1">
      <c r="A14" s="118" t="s">
        <v>940</v>
      </c>
      <c r="B14" s="119" t="s">
        <v>941</v>
      </c>
      <c r="C14" s="121"/>
      <c r="D14" s="121">
        <v>372</v>
      </c>
      <c r="E14" s="120">
        <f>C14+D14</f>
        <v>372</v>
      </c>
      <c r="F14" s="121"/>
      <c r="G14" s="121">
        <v>372</v>
      </c>
      <c r="H14" s="120">
        <f>F14+G14</f>
        <v>372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1616</v>
      </c>
      <c r="E16" s="120">
        <f>C16+D16</f>
        <v>1616</v>
      </c>
      <c r="F16" s="122"/>
      <c r="G16" s="122">
        <v>1616</v>
      </c>
      <c r="H16" s="120">
        <f>F16+G16</f>
        <v>1616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E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69" t="s">
        <v>993</v>
      </c>
      <c r="H1" s="670"/>
    </row>
    <row r="2" spans="1:8" ht="14.25" customHeight="1">
      <c r="A2" s="236" t="str">
        <f>MaticniBroj</f>
        <v>17870033</v>
      </c>
      <c r="B2" s="236" t="str">
        <f>NazivKorisnika</f>
        <v>ДОМ ЗДРАВЉА ИВАЊИЦА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1905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1905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221135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73" t="s">
        <v>998</v>
      </c>
      <c r="E12" s="674"/>
      <c r="F12" s="674"/>
      <c r="G12" s="238">
        <f>F8-F10</f>
        <v>-219230</v>
      </c>
      <c r="H12" s="244">
        <f>G12</f>
        <v>-219230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1005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1006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75" t="s">
        <v>1007</v>
      </c>
      <c r="E22" s="676"/>
      <c r="F22" s="677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1008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71" t="s">
        <v>1009</v>
      </c>
      <c r="E30" s="672"/>
      <c r="F30" s="672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6384" width="9.140625" style="516" customWidth="1"/>
  </cols>
  <sheetData>
    <row r="1" ht="17.25">
      <c r="A1" s="515" t="s">
        <v>1756</v>
      </c>
    </row>
    <row r="2" ht="12.75">
      <c r="A2" s="517"/>
    </row>
    <row r="3" ht="12.75">
      <c r="A3" s="516" t="s">
        <v>1757</v>
      </c>
    </row>
    <row r="4" ht="17.25">
      <c r="A4" s="515" t="s">
        <v>1758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280">
      <selection activeCell="G274" sqref="G274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1010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ДОМ ЗДРАВЉА ИВАЊИЦА</v>
      </c>
      <c r="B8" s="282"/>
      <c r="C8" s="283"/>
      <c r="D8" s="283"/>
      <c r="E8" s="283"/>
      <c r="F8" s="283"/>
      <c r="G8" s="276"/>
    </row>
    <row r="9" spans="1:7" ht="15">
      <c r="A9" s="284" t="str">
        <f>"Седиште:   "&amp;biop</f>
        <v>Седиште:   ИВАЊИЦА</v>
      </c>
      <c r="B9" s="275"/>
      <c r="C9" s="285"/>
      <c r="E9" s="518" t="str">
        <f>"Матични број:   "&amp;MatBroj</f>
        <v>Матични број:   17870033</v>
      </c>
      <c r="F9" s="283"/>
      <c r="G9" s="276"/>
    </row>
    <row r="10" spans="1:7" ht="15">
      <c r="A10" s="284" t="str">
        <f>"ПИБ:   "&amp;bip</f>
        <v>ПИБ:   108576841</v>
      </c>
      <c r="B10" s="275"/>
      <c r="C10" s="285"/>
      <c r="E10" s="519" t="str">
        <f>"Број подрачуна:  "&amp;BrojPodr</f>
        <v>Број подрачуна:  840-867661-43</v>
      </c>
      <c r="F10" s="283"/>
      <c r="G10" s="276"/>
    </row>
    <row r="11" spans="1:7" ht="15">
      <c r="A11" s="286" t="s">
        <v>657</v>
      </c>
      <c r="B11" s="282"/>
      <c r="C11" s="283"/>
      <c r="D11" s="283"/>
      <c r="E11" s="283"/>
      <c r="F11" s="283"/>
      <c r="G11" s="276"/>
    </row>
    <row r="12" spans="1:7" ht="15">
      <c r="A12" s="287"/>
      <c r="B12" s="282"/>
      <c r="C12" s="283"/>
      <c r="D12" s="283"/>
      <c r="E12" s="283"/>
      <c r="F12" s="288"/>
      <c r="G12" s="276"/>
    </row>
    <row r="13" spans="1:7" ht="1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64" t="s">
        <v>1011</v>
      </c>
      <c r="B14" s="564"/>
      <c r="C14" s="564"/>
      <c r="D14" s="564"/>
      <c r="E14" s="564"/>
      <c r="F14" s="564"/>
      <c r="G14" s="564"/>
      <c r="H14" s="290"/>
    </row>
    <row r="15" spans="1:8" ht="14.25" customHeight="1">
      <c r="A15" s="565" t="s">
        <v>1760</v>
      </c>
      <c r="B15" s="565"/>
      <c r="C15" s="565"/>
      <c r="D15" s="565"/>
      <c r="E15" s="565"/>
      <c r="F15" s="565"/>
      <c r="G15" s="565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3.75">
      <c r="A18" s="566" t="s">
        <v>533</v>
      </c>
      <c r="B18" s="567" t="s">
        <v>534</v>
      </c>
      <c r="C18" s="566" t="s">
        <v>535</v>
      </c>
      <c r="D18" s="295" t="s">
        <v>1012</v>
      </c>
      <c r="E18" s="566" t="s">
        <v>1013</v>
      </c>
      <c r="F18" s="566"/>
      <c r="G18" s="566"/>
    </row>
    <row r="19" spans="1:7" ht="12.75">
      <c r="A19" s="566"/>
      <c r="B19" s="567"/>
      <c r="C19" s="566"/>
      <c r="D19" s="568" t="s">
        <v>1014</v>
      </c>
      <c r="E19" s="566" t="s">
        <v>1015</v>
      </c>
      <c r="F19" s="566" t="s">
        <v>1016</v>
      </c>
      <c r="G19" s="570" t="s">
        <v>1017</v>
      </c>
    </row>
    <row r="20" spans="1:7" ht="12.75">
      <c r="A20" s="566"/>
      <c r="B20" s="567"/>
      <c r="C20" s="566"/>
      <c r="D20" s="569"/>
      <c r="E20" s="566"/>
      <c r="F20" s="566"/>
      <c r="G20" s="56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3.5">
      <c r="A22" s="293"/>
      <c r="B22" s="294"/>
      <c r="C22" s="297" t="s">
        <v>1018</v>
      </c>
      <c r="D22" s="298"/>
      <c r="E22" s="299"/>
      <c r="F22" s="299"/>
      <c r="G22" s="299"/>
    </row>
    <row r="23" spans="1:7" s="302" customFormat="1" ht="22.5">
      <c r="A23" s="293" t="s">
        <v>1019</v>
      </c>
      <c r="B23" s="294" t="s">
        <v>1020</v>
      </c>
      <c r="C23" s="300" t="s">
        <v>1021</v>
      </c>
      <c r="D23" s="301">
        <f>D24+D42</f>
        <v>128063</v>
      </c>
      <c r="E23" s="301">
        <f>E24+E42</f>
        <v>293313</v>
      </c>
      <c r="F23" s="301">
        <f>F24+F42</f>
        <v>166441</v>
      </c>
      <c r="G23" s="301">
        <f aca="true" t="shared" si="0" ref="G23:G86">E23-F23</f>
        <v>126872</v>
      </c>
    </row>
    <row r="24" spans="1:7" s="302" customFormat="1" ht="33.75">
      <c r="A24" s="293" t="s">
        <v>1022</v>
      </c>
      <c r="B24" s="294" t="s">
        <v>1023</v>
      </c>
      <c r="C24" s="300" t="s">
        <v>1024</v>
      </c>
      <c r="D24" s="301">
        <f>D25+D29+D31+D33+D37+D40</f>
        <v>124293</v>
      </c>
      <c r="E24" s="301">
        <f>E25+E29+E31+E33+E37+E40</f>
        <v>290282</v>
      </c>
      <c r="F24" s="301">
        <f>F25+F29+F31+F33+F37+F40</f>
        <v>166441</v>
      </c>
      <c r="G24" s="301">
        <f t="shared" si="0"/>
        <v>123841</v>
      </c>
    </row>
    <row r="25" spans="1:7" s="302" customFormat="1" ht="22.5">
      <c r="A25" s="293" t="s">
        <v>1025</v>
      </c>
      <c r="B25" s="294" t="s">
        <v>1026</v>
      </c>
      <c r="C25" s="300" t="s">
        <v>1027</v>
      </c>
      <c r="D25" s="301">
        <f>SUM(D26:D28)</f>
        <v>102892</v>
      </c>
      <c r="E25" s="301">
        <f>SUM(E26:E28)</f>
        <v>265879</v>
      </c>
      <c r="F25" s="301">
        <f>SUM(F26:F28)</f>
        <v>166117</v>
      </c>
      <c r="G25" s="301">
        <f t="shared" si="0"/>
        <v>99762</v>
      </c>
    </row>
    <row r="26" spans="1:7" ht="17.25" customHeight="1">
      <c r="A26" s="303" t="s">
        <v>1028</v>
      </c>
      <c r="B26" s="304" t="s">
        <v>1029</v>
      </c>
      <c r="C26" s="305" t="s">
        <v>1030</v>
      </c>
      <c r="D26" s="306">
        <v>78748</v>
      </c>
      <c r="E26" s="306">
        <v>154340</v>
      </c>
      <c r="F26" s="306">
        <v>77435</v>
      </c>
      <c r="G26" s="301">
        <f t="shared" si="0"/>
        <v>76905</v>
      </c>
    </row>
    <row r="27" spans="1:7" ht="17.25" customHeight="1">
      <c r="A27" s="303" t="s">
        <v>1031</v>
      </c>
      <c r="B27" s="304" t="s">
        <v>1032</v>
      </c>
      <c r="C27" s="305" t="s">
        <v>1033</v>
      </c>
      <c r="D27" s="306">
        <v>23387</v>
      </c>
      <c r="E27" s="306">
        <v>110315</v>
      </c>
      <c r="F27" s="306">
        <v>88109</v>
      </c>
      <c r="G27" s="301">
        <f t="shared" si="0"/>
        <v>22206</v>
      </c>
    </row>
    <row r="28" spans="1:7" ht="17.25" customHeight="1">
      <c r="A28" s="303" t="s">
        <v>1034</v>
      </c>
      <c r="B28" s="304" t="s">
        <v>1035</v>
      </c>
      <c r="C28" s="305" t="s">
        <v>583</v>
      </c>
      <c r="D28" s="306">
        <v>757</v>
      </c>
      <c r="E28" s="306">
        <v>1224</v>
      </c>
      <c r="F28" s="306">
        <v>573</v>
      </c>
      <c r="G28" s="301">
        <f t="shared" si="0"/>
        <v>651</v>
      </c>
    </row>
    <row r="29" spans="1:7" s="302" customFormat="1" ht="17.25" customHeight="1">
      <c r="A29" s="293">
        <v>1007</v>
      </c>
      <c r="B29" s="294" t="s">
        <v>1036</v>
      </c>
      <c r="C29" s="300" t="s">
        <v>1037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1038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1039</v>
      </c>
      <c r="C31" s="300" t="s">
        <v>1040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1041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2.5">
      <c r="A33" s="293">
        <v>1011</v>
      </c>
      <c r="B33" s="294" t="s">
        <v>1042</v>
      </c>
      <c r="C33" s="300" t="s">
        <v>1043</v>
      </c>
      <c r="D33" s="301">
        <f>SUM(D34:D36)</f>
        <v>20910</v>
      </c>
      <c r="E33" s="301">
        <f>SUM(E34:E36)</f>
        <v>20910</v>
      </c>
      <c r="F33" s="301">
        <f>SUM(F34:F36)</f>
        <v>0</v>
      </c>
      <c r="G33" s="301">
        <f t="shared" si="0"/>
        <v>20910</v>
      </c>
    </row>
    <row r="34" spans="1:7" ht="17.25" customHeight="1">
      <c r="A34" s="303">
        <v>1012</v>
      </c>
      <c r="B34" s="304" t="s">
        <v>1044</v>
      </c>
      <c r="C34" s="305" t="s">
        <v>368</v>
      </c>
      <c r="D34" s="306">
        <v>20910</v>
      </c>
      <c r="E34" s="306">
        <v>20910</v>
      </c>
      <c r="F34" s="306"/>
      <c r="G34" s="301">
        <f t="shared" si="0"/>
        <v>20910</v>
      </c>
    </row>
    <row r="35" spans="1:7" ht="17.25" customHeight="1">
      <c r="A35" s="303">
        <v>1013</v>
      </c>
      <c r="B35" s="304" t="s">
        <v>1045</v>
      </c>
      <c r="C35" s="305" t="s">
        <v>1046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1047</v>
      </c>
      <c r="C36" s="305" t="s">
        <v>1048</v>
      </c>
      <c r="D36" s="306"/>
      <c r="E36" s="306"/>
      <c r="F36" s="306"/>
      <c r="G36" s="301">
        <f t="shared" si="0"/>
        <v>0</v>
      </c>
    </row>
    <row r="37" spans="1:7" s="302" customFormat="1" ht="22.5">
      <c r="A37" s="293">
        <v>1015</v>
      </c>
      <c r="B37" s="294" t="s">
        <v>1049</v>
      </c>
      <c r="C37" s="300" t="s">
        <v>1050</v>
      </c>
      <c r="D37" s="301">
        <f>D38+D39</f>
        <v>0</v>
      </c>
      <c r="E37" s="301">
        <f>E38+E39</f>
        <v>2814</v>
      </c>
      <c r="F37" s="301">
        <f>F38+F39</f>
        <v>0</v>
      </c>
      <c r="G37" s="301">
        <f t="shared" si="0"/>
        <v>2814</v>
      </c>
    </row>
    <row r="38" spans="1:7" ht="17.25" customHeight="1">
      <c r="A38" s="303">
        <v>1016</v>
      </c>
      <c r="B38" s="304" t="s">
        <v>1051</v>
      </c>
      <c r="C38" s="305" t="s">
        <v>1052</v>
      </c>
      <c r="D38" s="306"/>
      <c r="E38" s="306">
        <v>2814</v>
      </c>
      <c r="F38" s="306"/>
      <c r="G38" s="301">
        <f t="shared" si="0"/>
        <v>2814</v>
      </c>
    </row>
    <row r="39" spans="1:7" ht="17.25" customHeight="1">
      <c r="A39" s="303">
        <v>1017</v>
      </c>
      <c r="B39" s="304" t="s">
        <v>1053</v>
      </c>
      <c r="C39" s="305" t="s">
        <v>1054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1055</v>
      </c>
      <c r="C40" s="300" t="s">
        <v>1056</v>
      </c>
      <c r="D40" s="301">
        <f>D41</f>
        <v>491</v>
      </c>
      <c r="E40" s="301">
        <f>E41</f>
        <v>679</v>
      </c>
      <c r="F40" s="301">
        <f>F41</f>
        <v>324</v>
      </c>
      <c r="G40" s="301">
        <f t="shared" si="0"/>
        <v>355</v>
      </c>
    </row>
    <row r="41" spans="1:7" ht="17.25" customHeight="1">
      <c r="A41" s="303">
        <v>1019</v>
      </c>
      <c r="B41" s="304" t="s">
        <v>1057</v>
      </c>
      <c r="C41" s="305" t="s">
        <v>462</v>
      </c>
      <c r="D41" s="306">
        <v>491</v>
      </c>
      <c r="E41" s="306">
        <v>679</v>
      </c>
      <c r="F41" s="306">
        <v>324</v>
      </c>
      <c r="G41" s="301">
        <f t="shared" si="0"/>
        <v>355</v>
      </c>
    </row>
    <row r="42" spans="1:8" s="302" customFormat="1" ht="22.5">
      <c r="A42" s="293">
        <v>1020</v>
      </c>
      <c r="B42" s="294" t="s">
        <v>1058</v>
      </c>
      <c r="C42" s="300" t="s">
        <v>1059</v>
      </c>
      <c r="D42" s="301">
        <f>D43+D51</f>
        <v>3770</v>
      </c>
      <c r="E42" s="301">
        <f>E43+E51</f>
        <v>3031</v>
      </c>
      <c r="F42" s="301">
        <f>F43+F51</f>
        <v>0</v>
      </c>
      <c r="G42" s="301">
        <f t="shared" si="0"/>
        <v>3031</v>
      </c>
      <c r="H42" s="308"/>
    </row>
    <row r="43" spans="1:7" s="302" customFormat="1" ht="17.25" customHeight="1">
      <c r="A43" s="293">
        <v>1021</v>
      </c>
      <c r="B43" s="294" t="s">
        <v>1060</v>
      </c>
      <c r="C43" s="300" t="s">
        <v>1061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1062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3.75">
      <c r="A45" s="566" t="s">
        <v>533</v>
      </c>
      <c r="B45" s="567" t="s">
        <v>534</v>
      </c>
      <c r="C45" s="566" t="s">
        <v>535</v>
      </c>
      <c r="D45" s="295" t="s">
        <v>1012</v>
      </c>
      <c r="E45" s="566" t="s">
        <v>1013</v>
      </c>
      <c r="F45" s="566"/>
      <c r="G45" s="566"/>
    </row>
    <row r="46" spans="1:7" ht="12.75">
      <c r="A46" s="566"/>
      <c r="B46" s="567"/>
      <c r="C46" s="566"/>
      <c r="D46" s="568" t="s">
        <v>1014</v>
      </c>
      <c r="E46" s="566" t="s">
        <v>1015</v>
      </c>
      <c r="F46" s="566" t="s">
        <v>1016</v>
      </c>
      <c r="G46" s="570" t="s">
        <v>1063</v>
      </c>
    </row>
    <row r="47" spans="1:7" ht="12.75">
      <c r="A47" s="566"/>
      <c r="B47" s="567"/>
      <c r="C47" s="566"/>
      <c r="D47" s="569"/>
      <c r="E47" s="566"/>
      <c r="F47" s="566"/>
      <c r="G47" s="56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1064</v>
      </c>
      <c r="C49" s="305" t="s">
        <v>1065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1066</v>
      </c>
      <c r="C50" s="305" t="s">
        <v>1067</v>
      </c>
      <c r="D50" s="306"/>
      <c r="E50" s="306"/>
      <c r="F50" s="306"/>
      <c r="G50" s="301">
        <f t="shared" si="0"/>
        <v>0</v>
      </c>
    </row>
    <row r="51" spans="1:7" s="302" customFormat="1" ht="33.75">
      <c r="A51" s="293">
        <v>1025</v>
      </c>
      <c r="B51" s="294" t="s">
        <v>1068</v>
      </c>
      <c r="C51" s="300" t="s">
        <v>1069</v>
      </c>
      <c r="D51" s="301">
        <f>D52+D53</f>
        <v>3770</v>
      </c>
      <c r="E51" s="301">
        <f>E52+E53</f>
        <v>3031</v>
      </c>
      <c r="F51" s="301">
        <f>F52+F53</f>
        <v>0</v>
      </c>
      <c r="G51" s="301">
        <f t="shared" si="0"/>
        <v>3031</v>
      </c>
    </row>
    <row r="52" spans="1:7" ht="15" customHeight="1">
      <c r="A52" s="303">
        <v>1026</v>
      </c>
      <c r="B52" s="304" t="s">
        <v>1070</v>
      </c>
      <c r="C52" s="305" t="s">
        <v>1071</v>
      </c>
      <c r="D52" s="306"/>
      <c r="E52" s="306"/>
      <c r="F52" s="306"/>
      <c r="G52" s="301">
        <f t="shared" si="0"/>
        <v>0</v>
      </c>
    </row>
    <row r="53" spans="1:7" ht="15" customHeight="1">
      <c r="A53" s="303">
        <v>1027</v>
      </c>
      <c r="B53" s="304" t="s">
        <v>1072</v>
      </c>
      <c r="C53" s="305" t="s">
        <v>1073</v>
      </c>
      <c r="D53" s="306">
        <v>3770</v>
      </c>
      <c r="E53" s="306">
        <v>3031</v>
      </c>
      <c r="F53" s="306"/>
      <c r="G53" s="301">
        <f t="shared" si="0"/>
        <v>3031</v>
      </c>
    </row>
    <row r="54" spans="1:7" s="302" customFormat="1" ht="22.5">
      <c r="A54" s="293">
        <v>1028</v>
      </c>
      <c r="B54" s="294">
        <v>100000</v>
      </c>
      <c r="C54" s="300" t="s">
        <v>1074</v>
      </c>
      <c r="D54" s="301">
        <f>D55+D75+D97</f>
        <v>27855</v>
      </c>
      <c r="E54" s="301">
        <f>E55+E75+E97</f>
        <v>55460</v>
      </c>
      <c r="F54" s="301">
        <f>F55+F75+F97</f>
        <v>0</v>
      </c>
      <c r="G54" s="301">
        <f t="shared" si="0"/>
        <v>55460</v>
      </c>
    </row>
    <row r="55" spans="1:7" s="302" customFormat="1" ht="22.5">
      <c r="A55" s="293">
        <v>1029</v>
      </c>
      <c r="B55" s="294">
        <v>110000</v>
      </c>
      <c r="C55" s="300" t="s">
        <v>1075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3.75">
      <c r="A56" s="293">
        <v>1030</v>
      </c>
      <c r="B56" s="294">
        <v>111000</v>
      </c>
      <c r="C56" s="300" t="s">
        <v>1076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1077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1080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1084</v>
      </c>
      <c r="C74" s="305" t="s">
        <v>1085</v>
      </c>
      <c r="D74" s="306"/>
      <c r="E74" s="306"/>
      <c r="F74" s="306"/>
      <c r="G74" s="301">
        <f t="shared" si="0"/>
        <v>0</v>
      </c>
    </row>
    <row r="75" spans="1:7" s="302" customFormat="1" ht="40.5">
      <c r="A75" s="293">
        <v>1049</v>
      </c>
      <c r="B75" s="294">
        <v>120000</v>
      </c>
      <c r="C75" s="310" t="s">
        <v>1086</v>
      </c>
      <c r="D75" s="301">
        <f>D76+D86+D92</f>
        <v>9201</v>
      </c>
      <c r="E75" s="301">
        <f>E76+E86+E92</f>
        <v>22464</v>
      </c>
      <c r="F75" s="301">
        <f>F76+F86+F92</f>
        <v>0</v>
      </c>
      <c r="G75" s="301">
        <f t="shared" si="0"/>
        <v>22464</v>
      </c>
    </row>
    <row r="76" spans="1:7" s="302" customFormat="1" ht="30">
      <c r="A76" s="293">
        <v>1050</v>
      </c>
      <c r="B76" s="294">
        <v>121000</v>
      </c>
      <c r="C76" s="310" t="s">
        <v>1087</v>
      </c>
      <c r="D76" s="301">
        <f>D77+D78+D79+D80+D81+D82+D83+D84+D85</f>
        <v>4280</v>
      </c>
      <c r="E76" s="301">
        <f>E77+E78+E79+E80+E81+E82+E83+E84+E85</f>
        <v>9564</v>
      </c>
      <c r="F76" s="301">
        <f>F77+F78+F79+F80+F81+F82+F83+F84+F85</f>
        <v>0</v>
      </c>
      <c r="G76" s="301">
        <f t="shared" si="0"/>
        <v>9564</v>
      </c>
    </row>
    <row r="77" spans="1:7" ht="15" customHeight="1">
      <c r="A77" s="303">
        <v>1051</v>
      </c>
      <c r="B77" s="304">
        <v>121100</v>
      </c>
      <c r="C77" s="305" t="s">
        <v>1088</v>
      </c>
      <c r="D77" s="306">
        <v>4280</v>
      </c>
      <c r="E77" s="306">
        <v>9564</v>
      </c>
      <c r="F77" s="306"/>
      <c r="G77" s="301">
        <f t="shared" si="0"/>
        <v>9564</v>
      </c>
    </row>
    <row r="78" spans="1:7" ht="15" customHeight="1">
      <c r="A78" s="303">
        <v>1052</v>
      </c>
      <c r="B78" s="304">
        <v>121200</v>
      </c>
      <c r="C78" s="305" t="s">
        <v>1089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1090</v>
      </c>
      <c r="D79" s="306"/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1091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1094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1096</v>
      </c>
      <c r="D85" s="306"/>
      <c r="E85" s="306"/>
      <c r="F85" s="306"/>
      <c r="G85" s="301">
        <f t="shared" si="0"/>
        <v>0</v>
      </c>
    </row>
    <row r="86" spans="1:7" s="302" customFormat="1" ht="22.5">
      <c r="A86" s="293">
        <v>1060</v>
      </c>
      <c r="B86" s="294">
        <v>122000</v>
      </c>
      <c r="C86" s="300" t="s">
        <v>1097</v>
      </c>
      <c r="D86" s="301">
        <f>D91</f>
        <v>4821</v>
      </c>
      <c r="E86" s="301">
        <f>E91</f>
        <v>12878</v>
      </c>
      <c r="F86" s="301">
        <f>F91</f>
        <v>0</v>
      </c>
      <c r="G86" s="301">
        <f t="shared" si="0"/>
        <v>12878</v>
      </c>
    </row>
    <row r="87" spans="1:7" ht="33.75">
      <c r="A87" s="566" t="s">
        <v>533</v>
      </c>
      <c r="B87" s="567" t="s">
        <v>534</v>
      </c>
      <c r="C87" s="566" t="s">
        <v>535</v>
      </c>
      <c r="D87" s="295" t="s">
        <v>1012</v>
      </c>
      <c r="E87" s="566" t="s">
        <v>1013</v>
      </c>
      <c r="F87" s="566"/>
      <c r="G87" s="566"/>
    </row>
    <row r="88" spans="1:7" ht="12.75">
      <c r="A88" s="566"/>
      <c r="B88" s="567"/>
      <c r="C88" s="566"/>
      <c r="D88" s="568" t="s">
        <v>1014</v>
      </c>
      <c r="E88" s="566" t="s">
        <v>1015</v>
      </c>
      <c r="F88" s="566" t="s">
        <v>1016</v>
      </c>
      <c r="G88" s="570" t="s">
        <v>1098</v>
      </c>
    </row>
    <row r="89" spans="1:7" ht="12.75">
      <c r="A89" s="566"/>
      <c r="B89" s="567"/>
      <c r="C89" s="566"/>
      <c r="D89" s="569"/>
      <c r="E89" s="566"/>
      <c r="F89" s="566"/>
      <c r="G89" s="569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1099</v>
      </c>
      <c r="D91" s="306">
        <v>4821</v>
      </c>
      <c r="E91" s="306">
        <v>12878</v>
      </c>
      <c r="F91" s="306"/>
      <c r="G91" s="301">
        <f aca="true" t="shared" si="1" ref="G91:G103">E91-F91</f>
        <v>12878</v>
      </c>
    </row>
    <row r="92" spans="1:7" s="302" customFormat="1" ht="22.5">
      <c r="A92" s="293">
        <v>1062</v>
      </c>
      <c r="B92" s="294">
        <v>123000</v>
      </c>
      <c r="C92" s="300" t="s">
        <v>1100</v>
      </c>
      <c r="D92" s="301">
        <f>SUM(D93:D96)</f>
        <v>100</v>
      </c>
      <c r="E92" s="301">
        <f>SUM(E93:E96)</f>
        <v>22</v>
      </c>
      <c r="F92" s="301">
        <f>SUM(F93:F96)</f>
        <v>0</v>
      </c>
      <c r="G92" s="301">
        <f t="shared" si="1"/>
        <v>22</v>
      </c>
    </row>
    <row r="93" spans="1:7" ht="17.25" customHeight="1">
      <c r="A93" s="303">
        <v>1063</v>
      </c>
      <c r="B93" s="304">
        <v>123100</v>
      </c>
      <c r="C93" s="305" t="s">
        <v>1101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1102</v>
      </c>
      <c r="D94" s="306">
        <v>100</v>
      </c>
      <c r="E94" s="306">
        <v>22</v>
      </c>
      <c r="F94" s="306"/>
      <c r="G94" s="301">
        <f t="shared" si="1"/>
        <v>22</v>
      </c>
    </row>
    <row r="95" spans="1:7" ht="17.25" customHeight="1">
      <c r="A95" s="303">
        <v>1065</v>
      </c>
      <c r="B95" s="304">
        <v>123300</v>
      </c>
      <c r="C95" s="305" t="s">
        <v>1103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1104</v>
      </c>
      <c r="D96" s="306"/>
      <c r="E96" s="306"/>
      <c r="F96" s="306"/>
      <c r="G96" s="301">
        <f t="shared" si="1"/>
        <v>0</v>
      </c>
    </row>
    <row r="97" spans="1:7" s="302" customFormat="1" ht="22.5">
      <c r="A97" s="293">
        <v>1067</v>
      </c>
      <c r="B97" s="294">
        <v>130000</v>
      </c>
      <c r="C97" s="300" t="s">
        <v>1105</v>
      </c>
      <c r="D97" s="301">
        <f>D98</f>
        <v>18654</v>
      </c>
      <c r="E97" s="301">
        <f>E98</f>
        <v>32996</v>
      </c>
      <c r="F97" s="301">
        <f>F98</f>
        <v>0</v>
      </c>
      <c r="G97" s="301">
        <f t="shared" si="1"/>
        <v>32996</v>
      </c>
    </row>
    <row r="98" spans="1:7" s="302" customFormat="1" ht="33.75">
      <c r="A98" s="293">
        <v>1068</v>
      </c>
      <c r="B98" s="294">
        <v>131000</v>
      </c>
      <c r="C98" s="300" t="s">
        <v>1106</v>
      </c>
      <c r="D98" s="301">
        <f>SUM(D99:D101)</f>
        <v>18654</v>
      </c>
      <c r="E98" s="301">
        <f>SUM(E99:E101)</f>
        <v>32996</v>
      </c>
      <c r="F98" s="301">
        <f>SUM(F99:F101)</f>
        <v>0</v>
      </c>
      <c r="G98" s="301">
        <f t="shared" si="1"/>
        <v>32996</v>
      </c>
    </row>
    <row r="99" spans="1:7" ht="17.25" customHeight="1">
      <c r="A99" s="303">
        <v>1069</v>
      </c>
      <c r="B99" s="304">
        <v>131100</v>
      </c>
      <c r="C99" s="305" t="s">
        <v>1107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1108</v>
      </c>
      <c r="D100" s="306">
        <v>15217</v>
      </c>
      <c r="E100" s="306">
        <v>32747</v>
      </c>
      <c r="F100" s="306"/>
      <c r="G100" s="301">
        <f t="shared" si="1"/>
        <v>32747</v>
      </c>
    </row>
    <row r="101" spans="1:7" ht="17.25" customHeight="1">
      <c r="A101" s="303">
        <v>1071</v>
      </c>
      <c r="B101" s="304">
        <v>131300</v>
      </c>
      <c r="C101" s="305" t="s">
        <v>1109</v>
      </c>
      <c r="D101" s="306">
        <v>3437</v>
      </c>
      <c r="E101" s="306">
        <v>249</v>
      </c>
      <c r="F101" s="306"/>
      <c r="G101" s="301">
        <f t="shared" si="1"/>
        <v>249</v>
      </c>
    </row>
    <row r="102" spans="1:7" s="302" customFormat="1" ht="17.25" customHeight="1">
      <c r="A102" s="293">
        <v>1072</v>
      </c>
      <c r="B102" s="294"/>
      <c r="C102" s="300" t="s">
        <v>1110</v>
      </c>
      <c r="D102" s="301">
        <f>D23+D54</f>
        <v>155918</v>
      </c>
      <c r="E102" s="301">
        <f>E23+E54</f>
        <v>348773</v>
      </c>
      <c r="F102" s="301">
        <f>F23+F54</f>
        <v>166441</v>
      </c>
      <c r="G102" s="301">
        <f t="shared" si="1"/>
        <v>182332</v>
      </c>
    </row>
    <row r="103" spans="1:7" ht="17.25" customHeight="1">
      <c r="A103" s="293">
        <v>1073</v>
      </c>
      <c r="B103" s="294" t="s">
        <v>1111</v>
      </c>
      <c r="C103" s="311" t="s">
        <v>1112</v>
      </c>
      <c r="D103" s="306"/>
      <c r="E103" s="306"/>
      <c r="F103" s="306"/>
      <c r="G103" s="301">
        <f t="shared" si="1"/>
        <v>0</v>
      </c>
    </row>
    <row r="104" spans="1:7" ht="12.75">
      <c r="A104" s="571" t="s">
        <v>533</v>
      </c>
      <c r="B104" s="572" t="s">
        <v>534</v>
      </c>
      <c r="C104" s="573" t="s">
        <v>535</v>
      </c>
      <c r="D104" s="573"/>
      <c r="E104" s="573"/>
      <c r="F104" s="573" t="s">
        <v>1113</v>
      </c>
      <c r="G104" s="573"/>
    </row>
    <row r="105" spans="1:7" ht="22.5">
      <c r="A105" s="571"/>
      <c r="B105" s="572"/>
      <c r="C105" s="573"/>
      <c r="D105" s="573"/>
      <c r="E105" s="573"/>
      <c r="F105" s="314" t="s">
        <v>1114</v>
      </c>
      <c r="G105" s="314" t="s">
        <v>1115</v>
      </c>
    </row>
    <row r="106" spans="1:7" s="309" customFormat="1" ht="12.75">
      <c r="A106" s="313">
        <v>1</v>
      </c>
      <c r="B106" s="313">
        <v>2</v>
      </c>
      <c r="C106" s="574">
        <v>3</v>
      </c>
      <c r="D106" s="574"/>
      <c r="E106" s="574"/>
      <c r="F106" s="315" t="s">
        <v>419</v>
      </c>
      <c r="G106" s="315" t="s">
        <v>420</v>
      </c>
    </row>
    <row r="107" spans="1:7" ht="21.75" customHeight="1">
      <c r="A107" s="312"/>
      <c r="B107" s="313"/>
      <c r="C107" s="575" t="s">
        <v>1116</v>
      </c>
      <c r="D107" s="576"/>
      <c r="E107" s="577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78" t="s">
        <v>1117</v>
      </c>
      <c r="D108" s="578"/>
      <c r="E108" s="578"/>
      <c r="F108" s="301">
        <f>F109+F133+F155+F213+F241+F255</f>
        <v>23575</v>
      </c>
      <c r="G108" s="301">
        <f>G109+G133+G155+G213+G241+G255</f>
        <v>45896</v>
      </c>
    </row>
    <row r="109" spans="1:7" s="302" customFormat="1" ht="21.75" customHeight="1">
      <c r="A109" s="293">
        <v>1075</v>
      </c>
      <c r="B109" s="294">
        <v>210000</v>
      </c>
      <c r="C109" s="579" t="s">
        <v>1118</v>
      </c>
      <c r="D109" s="579"/>
      <c r="E109" s="579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78" t="s">
        <v>1119</v>
      </c>
      <c r="D110" s="578"/>
      <c r="E110" s="578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80" t="s">
        <v>1120</v>
      </c>
      <c r="D111" s="580"/>
      <c r="E111" s="580"/>
      <c r="F111" s="306"/>
      <c r="G111" s="306"/>
    </row>
    <row r="112" spans="1:7" ht="21.75" customHeight="1">
      <c r="A112" s="303">
        <v>1078</v>
      </c>
      <c r="B112" s="304">
        <v>211200</v>
      </c>
      <c r="C112" s="580" t="s">
        <v>1121</v>
      </c>
      <c r="D112" s="580"/>
      <c r="E112" s="580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80" t="s">
        <v>1122</v>
      </c>
      <c r="D113" s="580"/>
      <c r="E113" s="580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80" t="s">
        <v>1123</v>
      </c>
      <c r="D114" s="580"/>
      <c r="E114" s="580"/>
      <c r="F114" s="306"/>
      <c r="G114" s="306"/>
    </row>
    <row r="115" spans="1:7" ht="21.75" customHeight="1">
      <c r="A115" s="303">
        <v>1081</v>
      </c>
      <c r="B115" s="304">
        <v>211500</v>
      </c>
      <c r="C115" s="580" t="s">
        <v>1124</v>
      </c>
      <c r="D115" s="580"/>
      <c r="E115" s="580"/>
      <c r="F115" s="306"/>
      <c r="G115" s="306"/>
    </row>
    <row r="116" spans="1:7" ht="21.75" customHeight="1">
      <c r="A116" s="303">
        <v>1082</v>
      </c>
      <c r="B116" s="304">
        <v>211600</v>
      </c>
      <c r="C116" s="580" t="s">
        <v>1125</v>
      </c>
      <c r="D116" s="580"/>
      <c r="E116" s="580"/>
      <c r="F116" s="306"/>
      <c r="G116" s="306"/>
    </row>
    <row r="117" spans="1:7" ht="21.75" customHeight="1">
      <c r="A117" s="303">
        <v>1083</v>
      </c>
      <c r="B117" s="304" t="s">
        <v>1126</v>
      </c>
      <c r="C117" s="580" t="s">
        <v>1127</v>
      </c>
      <c r="D117" s="580"/>
      <c r="E117" s="580"/>
      <c r="F117" s="306"/>
      <c r="G117" s="306"/>
    </row>
    <row r="118" spans="1:7" ht="21.75" customHeight="1">
      <c r="A118" s="303">
        <v>1084</v>
      </c>
      <c r="B118" s="304">
        <v>211800</v>
      </c>
      <c r="C118" s="580" t="s">
        <v>1128</v>
      </c>
      <c r="D118" s="580"/>
      <c r="E118" s="580"/>
      <c r="F118" s="306"/>
      <c r="G118" s="306"/>
    </row>
    <row r="119" spans="1:7" ht="21.75" customHeight="1">
      <c r="A119" s="303">
        <v>1085</v>
      </c>
      <c r="B119" s="304" t="s">
        <v>1129</v>
      </c>
      <c r="C119" s="580" t="s">
        <v>1130</v>
      </c>
      <c r="D119" s="580"/>
      <c r="E119" s="580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81" t="s">
        <v>1131</v>
      </c>
      <c r="D120" s="581"/>
      <c r="E120" s="581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80" t="s">
        <v>1132</v>
      </c>
      <c r="D121" s="580"/>
      <c r="E121" s="580"/>
      <c r="F121" s="306"/>
      <c r="G121" s="306"/>
    </row>
    <row r="122" spans="1:7" ht="21.75" customHeight="1">
      <c r="A122" s="303">
        <v>1088</v>
      </c>
      <c r="B122" s="304">
        <v>212200</v>
      </c>
      <c r="C122" s="580" t="s">
        <v>1133</v>
      </c>
      <c r="D122" s="580"/>
      <c r="E122" s="580"/>
      <c r="F122" s="306"/>
      <c r="G122" s="306"/>
    </row>
    <row r="123" spans="1:7" ht="21.75" customHeight="1">
      <c r="A123" s="303">
        <v>1089</v>
      </c>
      <c r="B123" s="304">
        <v>212300</v>
      </c>
      <c r="C123" s="580" t="s">
        <v>1134</v>
      </c>
      <c r="D123" s="580"/>
      <c r="E123" s="580"/>
      <c r="F123" s="306"/>
      <c r="G123" s="306"/>
    </row>
    <row r="124" spans="1:7" ht="21.75" customHeight="1">
      <c r="A124" s="303">
        <v>1090</v>
      </c>
      <c r="B124" s="304">
        <v>212400</v>
      </c>
      <c r="C124" s="580" t="s">
        <v>1135</v>
      </c>
      <c r="D124" s="580"/>
      <c r="E124" s="580"/>
      <c r="F124" s="306"/>
      <c r="G124" s="306"/>
    </row>
    <row r="125" spans="1:7" ht="21.75" customHeight="1">
      <c r="A125" s="303">
        <v>1091</v>
      </c>
      <c r="B125" s="304">
        <v>212500</v>
      </c>
      <c r="C125" s="580" t="s">
        <v>1136</v>
      </c>
      <c r="D125" s="580"/>
      <c r="E125" s="580"/>
      <c r="F125" s="306"/>
      <c r="G125" s="306"/>
    </row>
    <row r="126" spans="1:7" ht="21.75" customHeight="1">
      <c r="A126" s="303">
        <v>1092</v>
      </c>
      <c r="B126" s="304">
        <v>212600</v>
      </c>
      <c r="C126" s="580" t="s">
        <v>1137</v>
      </c>
      <c r="D126" s="580"/>
      <c r="E126" s="580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81" t="s">
        <v>1138</v>
      </c>
      <c r="D127" s="581"/>
      <c r="E127" s="581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80" t="s">
        <v>1139</v>
      </c>
      <c r="D128" s="580"/>
      <c r="E128" s="580"/>
      <c r="F128" s="306"/>
      <c r="G128" s="306"/>
    </row>
    <row r="129" spans="1:7" ht="25.5" customHeight="1">
      <c r="A129" s="293">
        <v>1095</v>
      </c>
      <c r="B129" s="294">
        <v>214000</v>
      </c>
      <c r="C129" s="579" t="s">
        <v>1140</v>
      </c>
      <c r="D129" s="579"/>
      <c r="E129" s="579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82" t="s">
        <v>1141</v>
      </c>
      <c r="D130" s="582"/>
      <c r="E130" s="582"/>
      <c r="F130" s="306"/>
      <c r="G130" s="306"/>
    </row>
    <row r="131" spans="1:7" ht="22.5" customHeight="1">
      <c r="A131" s="293">
        <v>1097</v>
      </c>
      <c r="B131" s="294">
        <v>215000</v>
      </c>
      <c r="C131" s="579" t="s">
        <v>1142</v>
      </c>
      <c r="D131" s="579"/>
      <c r="E131" s="579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82" t="s">
        <v>1143</v>
      </c>
      <c r="D132" s="582"/>
      <c r="E132" s="582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81" t="s">
        <v>1144</v>
      </c>
      <c r="D133" s="581"/>
      <c r="E133" s="581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81" t="s">
        <v>1145</v>
      </c>
      <c r="D134" s="581" t="s">
        <v>1145</v>
      </c>
      <c r="E134" s="581" t="s">
        <v>1145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80" t="s">
        <v>1146</v>
      </c>
      <c r="D135" s="580" t="s">
        <v>1146</v>
      </c>
      <c r="E135" s="580" t="s">
        <v>1146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80" t="s">
        <v>1147</v>
      </c>
      <c r="D136" s="580" t="s">
        <v>1147</v>
      </c>
      <c r="E136" s="580" t="s">
        <v>1147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80" t="s">
        <v>1148</v>
      </c>
      <c r="D137" s="580" t="s">
        <v>1148</v>
      </c>
      <c r="E137" s="580" t="s">
        <v>1148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80" t="s">
        <v>1149</v>
      </c>
      <c r="D138" s="580" t="s">
        <v>1149</v>
      </c>
      <c r="E138" s="580" t="s">
        <v>1149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80" t="s">
        <v>1150</v>
      </c>
      <c r="D139" s="580" t="s">
        <v>1150</v>
      </c>
      <c r="E139" s="580" t="s">
        <v>1150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80" t="s">
        <v>1151</v>
      </c>
      <c r="D140" s="580" t="s">
        <v>1151</v>
      </c>
      <c r="E140" s="580" t="s">
        <v>1151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80" t="s">
        <v>1152</v>
      </c>
      <c r="D141" s="580" t="s">
        <v>1152</v>
      </c>
      <c r="E141" s="580" t="s">
        <v>1152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80" t="s">
        <v>1153</v>
      </c>
      <c r="D142" s="580" t="s">
        <v>1153</v>
      </c>
      <c r="E142" s="580" t="s">
        <v>1153</v>
      </c>
      <c r="F142" s="306"/>
      <c r="G142" s="306"/>
    </row>
    <row r="143" spans="1:7" ht="12.75">
      <c r="A143" s="566" t="s">
        <v>533</v>
      </c>
      <c r="B143" s="572" t="s">
        <v>534</v>
      </c>
      <c r="C143" s="583" t="s">
        <v>535</v>
      </c>
      <c r="D143" s="583"/>
      <c r="E143" s="583"/>
      <c r="F143" s="583" t="s">
        <v>1113</v>
      </c>
      <c r="G143" s="583"/>
    </row>
    <row r="144" spans="1:7" ht="22.5">
      <c r="A144" s="566"/>
      <c r="B144" s="572"/>
      <c r="C144" s="583"/>
      <c r="D144" s="583"/>
      <c r="E144" s="583"/>
      <c r="F144" s="319" t="s">
        <v>1114</v>
      </c>
      <c r="G144" s="319" t="s">
        <v>1115</v>
      </c>
    </row>
    <row r="145" spans="1:7" ht="12.75">
      <c r="A145" s="293">
        <v>1</v>
      </c>
      <c r="B145" s="294">
        <v>2</v>
      </c>
      <c r="C145" s="583">
        <v>3</v>
      </c>
      <c r="D145" s="583"/>
      <c r="E145" s="583"/>
      <c r="F145" s="320" t="s">
        <v>1154</v>
      </c>
      <c r="G145" s="320" t="s">
        <v>1155</v>
      </c>
    </row>
    <row r="146" spans="1:7" s="302" customFormat="1" ht="20.25" customHeight="1">
      <c r="A146" s="293">
        <v>1109</v>
      </c>
      <c r="B146" s="294">
        <v>222000</v>
      </c>
      <c r="C146" s="581" t="s">
        <v>1156</v>
      </c>
      <c r="D146" s="581" t="s">
        <v>1156</v>
      </c>
      <c r="E146" s="581" t="s">
        <v>1156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80" t="s">
        <v>1157</v>
      </c>
      <c r="D147" s="580" t="s">
        <v>1157</v>
      </c>
      <c r="E147" s="580" t="s">
        <v>1157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80" t="s">
        <v>1158</v>
      </c>
      <c r="D148" s="580"/>
      <c r="E148" s="580"/>
      <c r="F148" s="306"/>
      <c r="G148" s="306"/>
    </row>
    <row r="149" spans="1:7" ht="20.25" customHeight="1">
      <c r="A149" s="303">
        <v>1112</v>
      </c>
      <c r="B149" s="304">
        <v>222300</v>
      </c>
      <c r="C149" s="580" t="s">
        <v>1159</v>
      </c>
      <c r="D149" s="580"/>
      <c r="E149" s="580"/>
      <c r="F149" s="306"/>
      <c r="G149" s="306"/>
    </row>
    <row r="150" spans="1:7" ht="20.25" customHeight="1">
      <c r="A150" s="303">
        <v>1113</v>
      </c>
      <c r="B150" s="304">
        <v>222400</v>
      </c>
      <c r="C150" s="580" t="s">
        <v>1160</v>
      </c>
      <c r="D150" s="580"/>
      <c r="E150" s="580"/>
      <c r="F150" s="306"/>
      <c r="G150" s="306"/>
    </row>
    <row r="151" spans="1:7" ht="20.25" customHeight="1">
      <c r="A151" s="303">
        <v>1114</v>
      </c>
      <c r="B151" s="304">
        <v>222500</v>
      </c>
      <c r="C151" s="580" t="s">
        <v>1161</v>
      </c>
      <c r="D151" s="580"/>
      <c r="E151" s="580"/>
      <c r="F151" s="306"/>
      <c r="G151" s="306"/>
    </row>
    <row r="152" spans="1:7" ht="20.25" customHeight="1">
      <c r="A152" s="303">
        <v>1115</v>
      </c>
      <c r="B152" s="304">
        <v>222600</v>
      </c>
      <c r="C152" s="580" t="s">
        <v>1162</v>
      </c>
      <c r="D152" s="580"/>
      <c r="E152" s="580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81" t="s">
        <v>1163</v>
      </c>
      <c r="D153" s="581"/>
      <c r="E153" s="581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80" t="s">
        <v>1164</v>
      </c>
      <c r="D154" s="580"/>
      <c r="E154" s="580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81" t="s">
        <v>1165</v>
      </c>
      <c r="D155" s="581"/>
      <c r="E155" s="581"/>
      <c r="F155" s="301">
        <f>F156+F162+F168+F174+F178+F187+F193+F201+F207</f>
        <v>1043</v>
      </c>
      <c r="G155" s="301">
        <f>G156+G162+G168+G174+G178+G187+G193+G201+G207</f>
        <v>9041</v>
      </c>
    </row>
    <row r="156" spans="1:7" s="302" customFormat="1" ht="20.25" customHeight="1">
      <c r="A156" s="293">
        <v>1119</v>
      </c>
      <c r="B156" s="294">
        <v>231000</v>
      </c>
      <c r="C156" s="581" t="s">
        <v>1166</v>
      </c>
      <c r="D156" s="581"/>
      <c r="E156" s="581"/>
      <c r="F156" s="301">
        <f>SUM(F157:F161)</f>
        <v>531</v>
      </c>
      <c r="G156" s="301">
        <f>SUM(G157:G161)</f>
        <v>6553</v>
      </c>
    </row>
    <row r="157" spans="1:7" ht="20.25" customHeight="1">
      <c r="A157" s="303">
        <v>1120</v>
      </c>
      <c r="B157" s="304">
        <v>231100</v>
      </c>
      <c r="C157" s="580" t="s">
        <v>1167</v>
      </c>
      <c r="D157" s="580"/>
      <c r="E157" s="580"/>
      <c r="F157" s="306">
        <v>343</v>
      </c>
      <c r="G157" s="306">
        <v>4444</v>
      </c>
    </row>
    <row r="158" spans="1:7" ht="20.25" customHeight="1">
      <c r="A158" s="303">
        <v>1121</v>
      </c>
      <c r="B158" s="304">
        <v>231200</v>
      </c>
      <c r="C158" s="580" t="s">
        <v>1168</v>
      </c>
      <c r="D158" s="580"/>
      <c r="E158" s="580"/>
      <c r="F158" s="306">
        <v>88</v>
      </c>
      <c r="G158" s="306">
        <v>606</v>
      </c>
    </row>
    <row r="159" spans="1:7" ht="22.5" customHeight="1">
      <c r="A159" s="303">
        <v>1122</v>
      </c>
      <c r="B159" s="304">
        <v>231300</v>
      </c>
      <c r="C159" s="580" t="s">
        <v>1169</v>
      </c>
      <c r="D159" s="580"/>
      <c r="E159" s="580"/>
      <c r="F159" s="306">
        <v>70</v>
      </c>
      <c r="G159" s="306">
        <v>1057</v>
      </c>
    </row>
    <row r="160" spans="1:7" ht="20.25" customHeight="1">
      <c r="A160" s="303">
        <v>1123</v>
      </c>
      <c r="B160" s="304">
        <v>231400</v>
      </c>
      <c r="C160" s="580" t="s">
        <v>1170</v>
      </c>
      <c r="D160" s="580"/>
      <c r="E160" s="580"/>
      <c r="F160" s="306">
        <v>26</v>
      </c>
      <c r="G160" s="306">
        <v>389</v>
      </c>
    </row>
    <row r="161" spans="1:7" ht="20.25" customHeight="1">
      <c r="A161" s="303">
        <v>1124</v>
      </c>
      <c r="B161" s="304">
        <v>231500</v>
      </c>
      <c r="C161" s="580" t="s">
        <v>1171</v>
      </c>
      <c r="D161" s="580"/>
      <c r="E161" s="580"/>
      <c r="F161" s="306">
        <v>4</v>
      </c>
      <c r="G161" s="306">
        <v>57</v>
      </c>
    </row>
    <row r="162" spans="1:7" s="302" customFormat="1" ht="20.25" customHeight="1">
      <c r="A162" s="293">
        <v>1125</v>
      </c>
      <c r="B162" s="294">
        <v>232000</v>
      </c>
      <c r="C162" s="581" t="s">
        <v>1172</v>
      </c>
      <c r="D162" s="581"/>
      <c r="E162" s="581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80" t="s">
        <v>1173</v>
      </c>
      <c r="D163" s="580"/>
      <c r="E163" s="580"/>
      <c r="F163" s="306"/>
      <c r="G163" s="306"/>
    </row>
    <row r="164" spans="1:7" ht="20.25" customHeight="1">
      <c r="A164" s="303">
        <v>1127</v>
      </c>
      <c r="B164" s="304">
        <v>232200</v>
      </c>
      <c r="C164" s="580" t="s">
        <v>1174</v>
      </c>
      <c r="D164" s="580"/>
      <c r="E164" s="580"/>
      <c r="F164" s="306"/>
      <c r="G164" s="306"/>
    </row>
    <row r="165" spans="1:7" ht="24" customHeight="1">
      <c r="A165" s="303">
        <v>1128</v>
      </c>
      <c r="B165" s="304">
        <v>232300</v>
      </c>
      <c r="C165" s="580" t="s">
        <v>1175</v>
      </c>
      <c r="D165" s="580"/>
      <c r="E165" s="580"/>
      <c r="F165" s="306"/>
      <c r="G165" s="306"/>
    </row>
    <row r="166" spans="1:7" ht="25.5" customHeight="1">
      <c r="A166" s="303">
        <v>1129</v>
      </c>
      <c r="B166" s="304">
        <v>232400</v>
      </c>
      <c r="C166" s="580" t="s">
        <v>1176</v>
      </c>
      <c r="D166" s="580"/>
      <c r="E166" s="580"/>
      <c r="F166" s="306"/>
      <c r="G166" s="306"/>
    </row>
    <row r="167" spans="1:7" ht="20.25" customHeight="1">
      <c r="A167" s="303">
        <v>1130</v>
      </c>
      <c r="B167" s="304">
        <v>232500</v>
      </c>
      <c r="C167" s="580" t="s">
        <v>1177</v>
      </c>
      <c r="D167" s="580"/>
      <c r="E167" s="580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81" t="s">
        <v>1178</v>
      </c>
      <c r="D168" s="581"/>
      <c r="E168" s="581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80" t="s">
        <v>1179</v>
      </c>
      <c r="D169" s="580"/>
      <c r="E169" s="580"/>
      <c r="F169" s="306"/>
      <c r="G169" s="306"/>
    </row>
    <row r="170" spans="1:7" ht="20.25" customHeight="1">
      <c r="A170" s="303">
        <v>1133</v>
      </c>
      <c r="B170" s="304">
        <v>233200</v>
      </c>
      <c r="C170" s="580" t="s">
        <v>1180</v>
      </c>
      <c r="D170" s="580"/>
      <c r="E170" s="580"/>
      <c r="F170" s="306"/>
      <c r="G170" s="306"/>
    </row>
    <row r="171" spans="1:7" ht="26.25" customHeight="1">
      <c r="A171" s="303">
        <v>1134</v>
      </c>
      <c r="B171" s="304">
        <v>233300</v>
      </c>
      <c r="C171" s="580" t="s">
        <v>1181</v>
      </c>
      <c r="D171" s="580"/>
      <c r="E171" s="580"/>
      <c r="F171" s="306"/>
      <c r="G171" s="306"/>
    </row>
    <row r="172" spans="1:7" ht="26.25" customHeight="1">
      <c r="A172" s="303">
        <v>1135</v>
      </c>
      <c r="B172" s="304">
        <v>233400</v>
      </c>
      <c r="C172" s="580" t="s">
        <v>1182</v>
      </c>
      <c r="D172" s="580"/>
      <c r="E172" s="580"/>
      <c r="F172" s="306"/>
      <c r="G172" s="306"/>
    </row>
    <row r="173" spans="1:7" ht="26.25" customHeight="1">
      <c r="A173" s="303">
        <v>1136</v>
      </c>
      <c r="B173" s="304">
        <v>233500</v>
      </c>
      <c r="C173" s="580" t="s">
        <v>1183</v>
      </c>
      <c r="D173" s="580"/>
      <c r="E173" s="580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81" t="s">
        <v>1184</v>
      </c>
      <c r="D174" s="581"/>
      <c r="E174" s="581"/>
      <c r="F174" s="301">
        <f>SUM(F175:F177)</f>
        <v>158</v>
      </c>
      <c r="G174" s="301">
        <f>SUM(G175:G177)</f>
        <v>1425</v>
      </c>
    </row>
    <row r="175" spans="1:7" ht="24.75" customHeight="1">
      <c r="A175" s="303">
        <v>1138</v>
      </c>
      <c r="B175" s="304">
        <v>234100</v>
      </c>
      <c r="C175" s="580" t="s">
        <v>1185</v>
      </c>
      <c r="D175" s="580"/>
      <c r="E175" s="580"/>
      <c r="F175" s="306">
        <v>106</v>
      </c>
      <c r="G175" s="306">
        <v>955</v>
      </c>
    </row>
    <row r="176" spans="1:7" ht="20.25" customHeight="1">
      <c r="A176" s="303">
        <v>1139</v>
      </c>
      <c r="B176" s="304">
        <v>234200</v>
      </c>
      <c r="C176" s="580" t="s">
        <v>1186</v>
      </c>
      <c r="D176" s="580"/>
      <c r="E176" s="580"/>
      <c r="F176" s="306">
        <v>45</v>
      </c>
      <c r="G176" s="306">
        <v>410</v>
      </c>
    </row>
    <row r="177" spans="1:7" ht="20.25" customHeight="1">
      <c r="A177" s="303">
        <v>1140</v>
      </c>
      <c r="B177" s="304">
        <v>234300</v>
      </c>
      <c r="C177" s="580" t="s">
        <v>1187</v>
      </c>
      <c r="D177" s="580"/>
      <c r="E177" s="580"/>
      <c r="F177" s="306">
        <v>7</v>
      </c>
      <c r="G177" s="306">
        <v>60</v>
      </c>
    </row>
    <row r="178" spans="1:7" s="302" customFormat="1" ht="20.25" customHeight="1">
      <c r="A178" s="293">
        <v>1141</v>
      </c>
      <c r="B178" s="294">
        <v>235000</v>
      </c>
      <c r="C178" s="581" t="s">
        <v>1188</v>
      </c>
      <c r="D178" s="581"/>
      <c r="E178" s="581"/>
      <c r="F178" s="301">
        <f>F182+F183+F184+F185+F186</f>
        <v>0</v>
      </c>
      <c r="G178" s="301">
        <f>G182+G183+G184+G185+G186</f>
        <v>0</v>
      </c>
    </row>
    <row r="179" spans="1:7" ht="12.75">
      <c r="A179" s="566" t="s">
        <v>533</v>
      </c>
      <c r="B179" s="572" t="s">
        <v>534</v>
      </c>
      <c r="C179" s="583" t="s">
        <v>535</v>
      </c>
      <c r="D179" s="583"/>
      <c r="E179" s="583"/>
      <c r="F179" s="583" t="s">
        <v>1113</v>
      </c>
      <c r="G179" s="583"/>
    </row>
    <row r="180" spans="1:7" ht="22.5">
      <c r="A180" s="566"/>
      <c r="B180" s="572"/>
      <c r="C180" s="583"/>
      <c r="D180" s="583"/>
      <c r="E180" s="583"/>
      <c r="F180" s="319" t="s">
        <v>1114</v>
      </c>
      <c r="G180" s="319" t="s">
        <v>1115</v>
      </c>
    </row>
    <row r="181" spans="1:7" ht="12.75">
      <c r="A181" s="293">
        <v>1</v>
      </c>
      <c r="B181" s="294">
        <v>2</v>
      </c>
      <c r="C181" s="583">
        <v>3</v>
      </c>
      <c r="D181" s="583"/>
      <c r="E181" s="583"/>
      <c r="F181" s="320" t="s">
        <v>1154</v>
      </c>
      <c r="G181" s="320" t="s">
        <v>1155</v>
      </c>
    </row>
    <row r="182" spans="1:7" ht="20.25" customHeight="1">
      <c r="A182" s="303">
        <v>1142</v>
      </c>
      <c r="B182" s="304">
        <v>235100</v>
      </c>
      <c r="C182" s="580" t="s">
        <v>1189</v>
      </c>
      <c r="D182" s="580"/>
      <c r="E182" s="580"/>
      <c r="F182" s="306"/>
      <c r="G182" s="306"/>
    </row>
    <row r="183" spans="1:7" ht="20.25" customHeight="1">
      <c r="A183" s="303">
        <v>1143</v>
      </c>
      <c r="B183" s="304">
        <v>235200</v>
      </c>
      <c r="C183" s="580" t="s">
        <v>1190</v>
      </c>
      <c r="D183" s="580"/>
      <c r="E183" s="580"/>
      <c r="F183" s="306"/>
      <c r="G183" s="306"/>
    </row>
    <row r="184" spans="1:7" ht="22.5" customHeight="1">
      <c r="A184" s="303">
        <v>1144</v>
      </c>
      <c r="B184" s="304">
        <v>235300</v>
      </c>
      <c r="C184" s="580" t="s">
        <v>1191</v>
      </c>
      <c r="D184" s="580"/>
      <c r="E184" s="580"/>
      <c r="F184" s="306"/>
      <c r="G184" s="306"/>
    </row>
    <row r="185" spans="1:7" ht="20.25" customHeight="1">
      <c r="A185" s="303">
        <v>1145</v>
      </c>
      <c r="B185" s="304">
        <v>235400</v>
      </c>
      <c r="C185" s="580" t="s">
        <v>1192</v>
      </c>
      <c r="D185" s="580"/>
      <c r="E185" s="580"/>
      <c r="F185" s="306"/>
      <c r="G185" s="306"/>
    </row>
    <row r="186" spans="1:7" ht="20.25" customHeight="1">
      <c r="A186" s="303">
        <v>1146</v>
      </c>
      <c r="B186" s="304">
        <v>235500</v>
      </c>
      <c r="C186" s="580" t="s">
        <v>1193</v>
      </c>
      <c r="D186" s="580"/>
      <c r="E186" s="580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81" t="s">
        <v>1194</v>
      </c>
      <c r="D187" s="581"/>
      <c r="E187" s="581"/>
      <c r="F187" s="301">
        <f>SUM(F188:F192)</f>
        <v>354</v>
      </c>
      <c r="G187" s="301">
        <f>SUM(G188:G192)</f>
        <v>708</v>
      </c>
    </row>
    <row r="188" spans="1:7" ht="20.25" customHeight="1">
      <c r="A188" s="303">
        <v>1148</v>
      </c>
      <c r="B188" s="304">
        <v>236100</v>
      </c>
      <c r="C188" s="580" t="s">
        <v>1195</v>
      </c>
      <c r="D188" s="580"/>
      <c r="E188" s="580"/>
      <c r="F188" s="306">
        <v>275</v>
      </c>
      <c r="G188" s="306">
        <v>509</v>
      </c>
    </row>
    <row r="189" spans="1:7" ht="20.25" customHeight="1">
      <c r="A189" s="303">
        <v>1149</v>
      </c>
      <c r="B189" s="304">
        <v>236200</v>
      </c>
      <c r="C189" s="580" t="s">
        <v>1196</v>
      </c>
      <c r="D189" s="580"/>
      <c r="E189" s="580"/>
      <c r="F189" s="306"/>
      <c r="G189" s="306">
        <v>20</v>
      </c>
    </row>
    <row r="190" spans="1:7" ht="22.5" customHeight="1">
      <c r="A190" s="303">
        <v>1150</v>
      </c>
      <c r="B190" s="304">
        <v>236300</v>
      </c>
      <c r="C190" s="580" t="s">
        <v>1197</v>
      </c>
      <c r="D190" s="580"/>
      <c r="E190" s="580"/>
      <c r="F190" s="306">
        <v>56</v>
      </c>
      <c r="G190" s="306">
        <v>124</v>
      </c>
    </row>
    <row r="191" spans="1:7" ht="23.25" customHeight="1">
      <c r="A191" s="303">
        <v>1151</v>
      </c>
      <c r="B191" s="304">
        <v>236400</v>
      </c>
      <c r="C191" s="580" t="s">
        <v>1198</v>
      </c>
      <c r="D191" s="580"/>
      <c r="E191" s="580"/>
      <c r="F191" s="306">
        <v>20</v>
      </c>
      <c r="G191" s="306">
        <v>48</v>
      </c>
    </row>
    <row r="192" spans="1:7" ht="23.25" customHeight="1">
      <c r="A192" s="303">
        <v>1152</v>
      </c>
      <c r="B192" s="304">
        <v>236500</v>
      </c>
      <c r="C192" s="580" t="s">
        <v>1199</v>
      </c>
      <c r="D192" s="580"/>
      <c r="E192" s="580"/>
      <c r="F192" s="306">
        <v>3</v>
      </c>
      <c r="G192" s="306">
        <v>7</v>
      </c>
    </row>
    <row r="193" spans="1:7" s="302" customFormat="1" ht="20.25" customHeight="1">
      <c r="A193" s="293">
        <v>1153</v>
      </c>
      <c r="B193" s="294">
        <v>237000</v>
      </c>
      <c r="C193" s="581" t="s">
        <v>1200</v>
      </c>
      <c r="D193" s="581"/>
      <c r="E193" s="581"/>
      <c r="F193" s="301">
        <f>SUM(F194:F200)</f>
        <v>0</v>
      </c>
      <c r="G193" s="301">
        <f>SUM(G194:G200)</f>
        <v>355</v>
      </c>
    </row>
    <row r="194" spans="1:7" ht="20.25" customHeight="1">
      <c r="A194" s="303">
        <v>1154</v>
      </c>
      <c r="B194" s="304">
        <v>237100</v>
      </c>
      <c r="C194" s="580" t="s">
        <v>1201</v>
      </c>
      <c r="D194" s="580"/>
      <c r="E194" s="580"/>
      <c r="F194" s="306"/>
      <c r="G194" s="306">
        <v>355</v>
      </c>
    </row>
    <row r="195" spans="1:7" ht="20.25" customHeight="1">
      <c r="A195" s="303">
        <v>1155</v>
      </c>
      <c r="B195" s="304">
        <v>237200</v>
      </c>
      <c r="C195" s="580" t="s">
        <v>1202</v>
      </c>
      <c r="D195" s="580"/>
      <c r="E195" s="580"/>
      <c r="F195" s="306"/>
      <c r="G195" s="306"/>
    </row>
    <row r="196" spans="1:7" ht="20.25" customHeight="1">
      <c r="A196" s="303">
        <v>1156</v>
      </c>
      <c r="B196" s="304">
        <v>237300</v>
      </c>
      <c r="C196" s="580" t="s">
        <v>1203</v>
      </c>
      <c r="D196" s="580"/>
      <c r="E196" s="580"/>
      <c r="F196" s="306"/>
      <c r="G196" s="306"/>
    </row>
    <row r="197" spans="1:7" ht="20.25" customHeight="1">
      <c r="A197" s="303">
        <v>1157</v>
      </c>
      <c r="B197" s="304">
        <v>237400</v>
      </c>
      <c r="C197" s="580" t="s">
        <v>1204</v>
      </c>
      <c r="D197" s="580"/>
      <c r="E197" s="580"/>
      <c r="F197" s="306"/>
      <c r="G197" s="306"/>
    </row>
    <row r="198" spans="1:7" ht="23.25" customHeight="1">
      <c r="A198" s="303">
        <v>1158</v>
      </c>
      <c r="B198" s="304">
        <v>237500</v>
      </c>
      <c r="C198" s="580" t="s">
        <v>1205</v>
      </c>
      <c r="D198" s="580"/>
      <c r="E198" s="580"/>
      <c r="F198" s="306"/>
      <c r="G198" s="306"/>
    </row>
    <row r="199" spans="1:7" ht="20.25" customHeight="1">
      <c r="A199" s="303">
        <v>1159</v>
      </c>
      <c r="B199" s="304">
        <v>237600</v>
      </c>
      <c r="C199" s="580" t="s">
        <v>1206</v>
      </c>
      <c r="D199" s="580"/>
      <c r="E199" s="580"/>
      <c r="F199" s="306"/>
      <c r="G199" s="306"/>
    </row>
    <row r="200" spans="1:7" ht="20.25" customHeight="1">
      <c r="A200" s="303">
        <v>1160</v>
      </c>
      <c r="B200" s="304">
        <v>237700</v>
      </c>
      <c r="C200" s="580" t="s">
        <v>1207</v>
      </c>
      <c r="D200" s="580"/>
      <c r="E200" s="580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81" t="s">
        <v>1208</v>
      </c>
      <c r="D201" s="581"/>
      <c r="E201" s="581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80" t="s">
        <v>1209</v>
      </c>
      <c r="D202" s="580"/>
      <c r="E202" s="580"/>
      <c r="F202" s="306"/>
      <c r="G202" s="306"/>
    </row>
    <row r="203" spans="1:7" ht="20.25" customHeight="1">
      <c r="A203" s="303">
        <v>1163</v>
      </c>
      <c r="B203" s="304">
        <v>238200</v>
      </c>
      <c r="C203" s="580" t="s">
        <v>1210</v>
      </c>
      <c r="D203" s="580"/>
      <c r="E203" s="580"/>
      <c r="F203" s="306"/>
      <c r="G203" s="306"/>
    </row>
    <row r="204" spans="1:7" ht="22.5" customHeight="1">
      <c r="A204" s="303">
        <v>1164</v>
      </c>
      <c r="B204" s="304">
        <v>238300</v>
      </c>
      <c r="C204" s="580" t="s">
        <v>1211</v>
      </c>
      <c r="D204" s="580"/>
      <c r="E204" s="580"/>
      <c r="F204" s="306"/>
      <c r="G204" s="306"/>
    </row>
    <row r="205" spans="1:7" ht="20.25" customHeight="1">
      <c r="A205" s="303">
        <v>1165</v>
      </c>
      <c r="B205" s="304">
        <v>238400</v>
      </c>
      <c r="C205" s="580" t="s">
        <v>1212</v>
      </c>
      <c r="D205" s="580"/>
      <c r="E205" s="580"/>
      <c r="F205" s="306"/>
      <c r="G205" s="306"/>
    </row>
    <row r="206" spans="1:7" ht="20.25" customHeight="1">
      <c r="A206" s="303">
        <v>1166</v>
      </c>
      <c r="B206" s="304">
        <v>238500</v>
      </c>
      <c r="C206" s="580" t="s">
        <v>1213</v>
      </c>
      <c r="D206" s="580"/>
      <c r="E206" s="580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81" t="s">
        <v>1214</v>
      </c>
      <c r="D207" s="581"/>
      <c r="E207" s="581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80" t="s">
        <v>1215</v>
      </c>
      <c r="D208" s="580"/>
      <c r="E208" s="580"/>
      <c r="F208" s="306"/>
      <c r="G208" s="306"/>
    </row>
    <row r="209" spans="1:7" ht="20.25" customHeight="1">
      <c r="A209" s="303">
        <v>1169</v>
      </c>
      <c r="B209" s="304">
        <v>239200</v>
      </c>
      <c r="C209" s="580" t="s">
        <v>1216</v>
      </c>
      <c r="D209" s="580"/>
      <c r="E209" s="580"/>
      <c r="F209" s="306"/>
      <c r="G209" s="306"/>
    </row>
    <row r="210" spans="1:7" ht="22.5" customHeight="1">
      <c r="A210" s="303">
        <v>1170</v>
      </c>
      <c r="B210" s="304">
        <v>239300</v>
      </c>
      <c r="C210" s="580" t="s">
        <v>1217</v>
      </c>
      <c r="D210" s="580"/>
      <c r="E210" s="580"/>
      <c r="F210" s="306"/>
      <c r="G210" s="306"/>
    </row>
    <row r="211" spans="1:7" ht="20.25" customHeight="1">
      <c r="A211" s="303">
        <v>1171</v>
      </c>
      <c r="B211" s="304">
        <v>239400</v>
      </c>
      <c r="C211" s="580" t="s">
        <v>1218</v>
      </c>
      <c r="D211" s="580"/>
      <c r="E211" s="580"/>
      <c r="F211" s="306"/>
      <c r="G211" s="306"/>
    </row>
    <row r="212" spans="1:7" ht="20.25" customHeight="1">
      <c r="A212" s="303">
        <v>1172</v>
      </c>
      <c r="B212" s="304">
        <v>239500</v>
      </c>
      <c r="C212" s="580" t="s">
        <v>1219</v>
      </c>
      <c r="D212" s="580"/>
      <c r="E212" s="580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81" t="s">
        <v>1220</v>
      </c>
      <c r="D213" s="581"/>
      <c r="E213" s="581"/>
      <c r="F213" s="301">
        <f>F214+F222+F227+F232+F235</f>
        <v>0</v>
      </c>
      <c r="G213" s="301">
        <f>G214+G222+G227+G232+G235</f>
        <v>0</v>
      </c>
    </row>
    <row r="214" spans="1:7" ht="24.75" customHeight="1">
      <c r="A214" s="293">
        <v>1174</v>
      </c>
      <c r="B214" s="294">
        <v>241000</v>
      </c>
      <c r="C214" s="581" t="s">
        <v>1221</v>
      </c>
      <c r="D214" s="581"/>
      <c r="E214" s="581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80" t="s">
        <v>1222</v>
      </c>
      <c r="D215" s="580"/>
      <c r="E215" s="580"/>
      <c r="F215" s="306"/>
      <c r="G215" s="306"/>
    </row>
    <row r="216" spans="1:7" ht="20.25" customHeight="1">
      <c r="A216" s="303">
        <v>1176</v>
      </c>
      <c r="B216" s="304">
        <v>241200</v>
      </c>
      <c r="C216" s="580" t="s">
        <v>1223</v>
      </c>
      <c r="D216" s="580"/>
      <c r="E216" s="580"/>
      <c r="F216" s="306"/>
      <c r="G216" s="306"/>
    </row>
    <row r="217" spans="1:7" ht="12.75">
      <c r="A217" s="566" t="s">
        <v>533</v>
      </c>
      <c r="B217" s="572" t="s">
        <v>534</v>
      </c>
      <c r="C217" s="583" t="s">
        <v>535</v>
      </c>
      <c r="D217" s="583"/>
      <c r="E217" s="583"/>
      <c r="F217" s="583" t="s">
        <v>1113</v>
      </c>
      <c r="G217" s="583"/>
    </row>
    <row r="218" spans="1:7" ht="22.5">
      <c r="A218" s="566"/>
      <c r="B218" s="572"/>
      <c r="C218" s="583"/>
      <c r="D218" s="583"/>
      <c r="E218" s="583"/>
      <c r="F218" s="319" t="s">
        <v>1114</v>
      </c>
      <c r="G218" s="319" t="s">
        <v>1115</v>
      </c>
    </row>
    <row r="219" spans="1:7" ht="12.75">
      <c r="A219" s="293">
        <v>1</v>
      </c>
      <c r="B219" s="294">
        <v>2</v>
      </c>
      <c r="C219" s="583">
        <v>3</v>
      </c>
      <c r="D219" s="583"/>
      <c r="E219" s="583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80" t="s">
        <v>1224</v>
      </c>
      <c r="D220" s="580"/>
      <c r="E220" s="580"/>
      <c r="F220" s="306"/>
      <c r="G220" s="306"/>
    </row>
    <row r="221" spans="1:7" ht="17.25" customHeight="1">
      <c r="A221" s="303">
        <v>1178</v>
      </c>
      <c r="B221" s="304">
        <v>241400</v>
      </c>
      <c r="C221" s="580" t="s">
        <v>1225</v>
      </c>
      <c r="D221" s="580"/>
      <c r="E221" s="580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81" t="s">
        <v>1226</v>
      </c>
      <c r="D222" s="581"/>
      <c r="E222" s="581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80" t="s">
        <v>1227</v>
      </c>
      <c r="D223" s="580"/>
      <c r="E223" s="580"/>
      <c r="F223" s="306"/>
      <c r="G223" s="306"/>
    </row>
    <row r="224" spans="1:7" ht="17.25" customHeight="1">
      <c r="A224" s="303">
        <v>1181</v>
      </c>
      <c r="B224" s="304">
        <v>242200</v>
      </c>
      <c r="C224" s="580" t="s">
        <v>1228</v>
      </c>
      <c r="D224" s="580"/>
      <c r="E224" s="580"/>
      <c r="F224" s="306"/>
      <c r="G224" s="306"/>
    </row>
    <row r="225" spans="1:7" ht="17.25" customHeight="1">
      <c r="A225" s="303">
        <v>1182</v>
      </c>
      <c r="B225" s="304">
        <v>242300</v>
      </c>
      <c r="C225" s="580" t="s">
        <v>1229</v>
      </c>
      <c r="D225" s="580"/>
      <c r="E225" s="580"/>
      <c r="F225" s="306"/>
      <c r="G225" s="306"/>
    </row>
    <row r="226" spans="1:7" ht="17.25" customHeight="1">
      <c r="A226" s="303">
        <v>1183</v>
      </c>
      <c r="B226" s="304">
        <v>242400</v>
      </c>
      <c r="C226" s="580" t="s">
        <v>1230</v>
      </c>
      <c r="D226" s="580"/>
      <c r="E226" s="580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81" t="s">
        <v>1231</v>
      </c>
      <c r="D227" s="581"/>
      <c r="E227" s="581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80" t="s">
        <v>1232</v>
      </c>
      <c r="D228" s="580"/>
      <c r="E228" s="580"/>
      <c r="F228" s="306"/>
      <c r="G228" s="306"/>
    </row>
    <row r="229" spans="1:7" ht="17.25" customHeight="1">
      <c r="A229" s="303">
        <v>1186</v>
      </c>
      <c r="B229" s="304">
        <v>243200</v>
      </c>
      <c r="C229" s="580" t="s">
        <v>1233</v>
      </c>
      <c r="D229" s="580"/>
      <c r="E229" s="580"/>
      <c r="F229" s="306"/>
      <c r="G229" s="306"/>
    </row>
    <row r="230" spans="1:7" ht="17.25" customHeight="1">
      <c r="A230" s="303">
        <v>1187</v>
      </c>
      <c r="B230" s="304">
        <v>243300</v>
      </c>
      <c r="C230" s="580" t="s">
        <v>1234</v>
      </c>
      <c r="D230" s="580"/>
      <c r="E230" s="580"/>
      <c r="F230" s="306"/>
      <c r="G230" s="306"/>
    </row>
    <row r="231" spans="1:7" ht="17.25" customHeight="1">
      <c r="A231" s="303">
        <v>1188</v>
      </c>
      <c r="B231" s="304">
        <v>243400</v>
      </c>
      <c r="C231" s="580" t="s">
        <v>1235</v>
      </c>
      <c r="D231" s="580"/>
      <c r="E231" s="580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81" t="s">
        <v>1236</v>
      </c>
      <c r="D232" s="581"/>
      <c r="E232" s="581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80" t="s">
        <v>1237</v>
      </c>
      <c r="D233" s="580"/>
      <c r="E233" s="580"/>
      <c r="F233" s="306"/>
      <c r="G233" s="306"/>
    </row>
    <row r="234" spans="1:7" ht="17.25" customHeight="1">
      <c r="A234" s="303">
        <v>1191</v>
      </c>
      <c r="B234" s="304">
        <v>244200</v>
      </c>
      <c r="C234" s="580" t="s">
        <v>1238</v>
      </c>
      <c r="D234" s="580"/>
      <c r="E234" s="580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81" t="s">
        <v>1239</v>
      </c>
      <c r="D235" s="581"/>
      <c r="E235" s="581"/>
      <c r="F235" s="301">
        <f>SUM(F236:F240)</f>
        <v>0</v>
      </c>
      <c r="G235" s="301">
        <f>SUM(G236:G240)</f>
        <v>0</v>
      </c>
    </row>
    <row r="236" spans="1:7" ht="17.25" customHeight="1">
      <c r="A236" s="303">
        <v>1193</v>
      </c>
      <c r="B236" s="304">
        <v>245100</v>
      </c>
      <c r="C236" s="580" t="s">
        <v>1240</v>
      </c>
      <c r="D236" s="580"/>
      <c r="E236" s="580"/>
      <c r="F236" s="306"/>
      <c r="G236" s="306"/>
    </row>
    <row r="237" spans="1:7" ht="17.25" customHeight="1">
      <c r="A237" s="303">
        <v>1194</v>
      </c>
      <c r="B237" s="304">
        <v>245200</v>
      </c>
      <c r="C237" s="580" t="s">
        <v>1241</v>
      </c>
      <c r="D237" s="580"/>
      <c r="E237" s="580"/>
      <c r="F237" s="306"/>
      <c r="G237" s="306"/>
    </row>
    <row r="238" spans="1:7" ht="17.25" customHeight="1">
      <c r="A238" s="303">
        <v>1195</v>
      </c>
      <c r="B238" s="304">
        <v>245300</v>
      </c>
      <c r="C238" s="580" t="s">
        <v>1242</v>
      </c>
      <c r="D238" s="580"/>
      <c r="E238" s="580"/>
      <c r="F238" s="306"/>
      <c r="G238" s="306"/>
    </row>
    <row r="239" spans="1:7" ht="22.5" customHeight="1">
      <c r="A239" s="303">
        <v>1196</v>
      </c>
      <c r="B239" s="304">
        <v>245400</v>
      </c>
      <c r="C239" s="580" t="s">
        <v>1243</v>
      </c>
      <c r="D239" s="580"/>
      <c r="E239" s="580"/>
      <c r="F239" s="306"/>
      <c r="G239" s="306"/>
    </row>
    <row r="240" spans="1:7" ht="22.5" customHeight="1">
      <c r="A240" s="303">
        <v>1197</v>
      </c>
      <c r="B240" s="304">
        <v>245500</v>
      </c>
      <c r="C240" s="580" t="s">
        <v>1244</v>
      </c>
      <c r="D240" s="580"/>
      <c r="E240" s="580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81" t="s">
        <v>1245</v>
      </c>
      <c r="D241" s="581"/>
      <c r="E241" s="581"/>
      <c r="F241" s="321">
        <f>F242+F246+F249+F251</f>
        <v>17611</v>
      </c>
      <c r="G241" s="321">
        <f>G242+G246+G249+G251</f>
        <v>23955</v>
      </c>
    </row>
    <row r="242" spans="1:7" s="302" customFormat="1" ht="17.25" customHeight="1">
      <c r="A242" s="293">
        <v>1199</v>
      </c>
      <c r="B242" s="294">
        <v>251000</v>
      </c>
      <c r="C242" s="581" t="s">
        <v>1246</v>
      </c>
      <c r="D242" s="581"/>
      <c r="E242" s="581"/>
      <c r="F242" s="321">
        <f>SUM(F243:F245)</f>
        <v>3437</v>
      </c>
      <c r="G242" s="321">
        <f>SUM(G243:G245)</f>
        <v>249</v>
      </c>
    </row>
    <row r="243" spans="1:7" ht="17.25" customHeight="1">
      <c r="A243" s="303">
        <v>1200</v>
      </c>
      <c r="B243" s="304">
        <v>251100</v>
      </c>
      <c r="C243" s="580" t="s">
        <v>1247</v>
      </c>
      <c r="D243" s="580"/>
      <c r="E243" s="580"/>
      <c r="F243" s="322">
        <v>3437</v>
      </c>
      <c r="G243" s="322">
        <v>249</v>
      </c>
    </row>
    <row r="244" spans="1:7" ht="17.25" customHeight="1">
      <c r="A244" s="303">
        <v>1201</v>
      </c>
      <c r="B244" s="304">
        <v>251200</v>
      </c>
      <c r="C244" s="580" t="s">
        <v>1248</v>
      </c>
      <c r="D244" s="580"/>
      <c r="E244" s="580"/>
      <c r="F244" s="322"/>
      <c r="G244" s="322"/>
    </row>
    <row r="245" spans="1:7" ht="17.25" customHeight="1">
      <c r="A245" s="303">
        <v>1202</v>
      </c>
      <c r="B245" s="304">
        <v>251300</v>
      </c>
      <c r="C245" s="580" t="s">
        <v>1249</v>
      </c>
      <c r="D245" s="580"/>
      <c r="E245" s="580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81" t="s">
        <v>1250</v>
      </c>
      <c r="D246" s="581"/>
      <c r="E246" s="581"/>
      <c r="F246" s="301">
        <f>F247+F248</f>
        <v>14166</v>
      </c>
      <c r="G246" s="301">
        <f>G247+G248</f>
        <v>22452</v>
      </c>
    </row>
    <row r="247" spans="1:7" ht="17.25" customHeight="1">
      <c r="A247" s="303">
        <v>1204</v>
      </c>
      <c r="B247" s="304">
        <v>252100</v>
      </c>
      <c r="C247" s="580" t="s">
        <v>1251</v>
      </c>
      <c r="D247" s="580"/>
      <c r="E247" s="580"/>
      <c r="F247" s="306">
        <v>14166</v>
      </c>
      <c r="G247" s="306">
        <v>22452</v>
      </c>
    </row>
    <row r="248" spans="1:7" ht="17.25" customHeight="1">
      <c r="A248" s="303">
        <v>1205</v>
      </c>
      <c r="B248" s="304">
        <v>252200</v>
      </c>
      <c r="C248" s="580" t="s">
        <v>1252</v>
      </c>
      <c r="D248" s="580"/>
      <c r="E248" s="580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81" t="s">
        <v>1253</v>
      </c>
      <c r="D249" s="581"/>
      <c r="E249" s="581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80" t="s">
        <v>1254</v>
      </c>
      <c r="D250" s="580"/>
      <c r="E250" s="580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81" t="s">
        <v>1255</v>
      </c>
      <c r="D251" s="581"/>
      <c r="E251" s="581"/>
      <c r="F251" s="301">
        <f>SUM(F252:F254)</f>
        <v>8</v>
      </c>
      <c r="G251" s="301">
        <f>SUM(G252:G254)</f>
        <v>1254</v>
      </c>
    </row>
    <row r="252" spans="1:7" ht="17.25" customHeight="1">
      <c r="A252" s="303">
        <v>1209</v>
      </c>
      <c r="B252" s="304">
        <v>254100</v>
      </c>
      <c r="C252" s="580" t="s">
        <v>1256</v>
      </c>
      <c r="D252" s="580"/>
      <c r="E252" s="580"/>
      <c r="F252" s="306"/>
      <c r="G252" s="306"/>
    </row>
    <row r="253" spans="1:7" ht="17.25" customHeight="1">
      <c r="A253" s="303">
        <v>1210</v>
      </c>
      <c r="B253" s="304">
        <v>254200</v>
      </c>
      <c r="C253" s="580" t="s">
        <v>1257</v>
      </c>
      <c r="D253" s="580"/>
      <c r="E253" s="580"/>
      <c r="F253" s="306"/>
      <c r="G253" s="306"/>
    </row>
    <row r="254" spans="1:7" ht="17.25" customHeight="1">
      <c r="A254" s="303">
        <v>1211</v>
      </c>
      <c r="B254" s="304">
        <v>254900</v>
      </c>
      <c r="C254" s="580" t="s">
        <v>1258</v>
      </c>
      <c r="D254" s="580"/>
      <c r="E254" s="580"/>
      <c r="F254" s="306">
        <v>8</v>
      </c>
      <c r="G254" s="306">
        <v>1254</v>
      </c>
    </row>
    <row r="255" spans="1:7" s="302" customFormat="1" ht="17.25" customHeight="1">
      <c r="A255" s="293">
        <v>1212</v>
      </c>
      <c r="B255" s="294">
        <v>290000</v>
      </c>
      <c r="C255" s="581" t="s">
        <v>1259</v>
      </c>
      <c r="D255" s="581"/>
      <c r="E255" s="581"/>
      <c r="F255" s="301">
        <f>F256</f>
        <v>4921</v>
      </c>
      <c r="G255" s="301">
        <f>G256</f>
        <v>12900</v>
      </c>
    </row>
    <row r="256" spans="1:7" s="302" customFormat="1" ht="17.25" customHeight="1">
      <c r="A256" s="293">
        <v>1213</v>
      </c>
      <c r="B256" s="294">
        <v>291000</v>
      </c>
      <c r="C256" s="581" t="s">
        <v>1260</v>
      </c>
      <c r="D256" s="581"/>
      <c r="E256" s="581"/>
      <c r="F256" s="301">
        <f>SUM(F257:F260)</f>
        <v>4921</v>
      </c>
      <c r="G256" s="301">
        <f>SUM(G257:G260)</f>
        <v>12900</v>
      </c>
    </row>
    <row r="257" spans="1:7" ht="17.25" customHeight="1">
      <c r="A257" s="303">
        <v>1214</v>
      </c>
      <c r="B257" s="304">
        <v>291100</v>
      </c>
      <c r="C257" s="580" t="s">
        <v>1261</v>
      </c>
      <c r="D257" s="580"/>
      <c r="E257" s="580"/>
      <c r="F257" s="306"/>
      <c r="G257" s="306"/>
    </row>
    <row r="258" spans="1:7" ht="17.25" customHeight="1">
      <c r="A258" s="303">
        <v>1215</v>
      </c>
      <c r="B258" s="304">
        <v>291200</v>
      </c>
      <c r="C258" s="580" t="s">
        <v>1262</v>
      </c>
      <c r="D258" s="580"/>
      <c r="E258" s="580"/>
      <c r="F258" s="306">
        <v>100</v>
      </c>
      <c r="G258" s="306">
        <v>22</v>
      </c>
    </row>
    <row r="259" spans="1:7" ht="17.25" customHeight="1">
      <c r="A259" s="303">
        <v>1216</v>
      </c>
      <c r="B259" s="304">
        <v>291300</v>
      </c>
      <c r="C259" s="580" t="s">
        <v>1263</v>
      </c>
      <c r="D259" s="580"/>
      <c r="E259" s="580"/>
      <c r="F259" s="306">
        <v>4294</v>
      </c>
      <c r="G259" s="306">
        <v>12347</v>
      </c>
    </row>
    <row r="260" spans="1:7" ht="17.25" customHeight="1">
      <c r="A260" s="303">
        <v>1217</v>
      </c>
      <c r="B260" s="304">
        <v>291900</v>
      </c>
      <c r="C260" s="580" t="s">
        <v>1264</v>
      </c>
      <c r="D260" s="580"/>
      <c r="E260" s="580"/>
      <c r="F260" s="306">
        <v>527</v>
      </c>
      <c r="G260" s="306">
        <v>531</v>
      </c>
    </row>
    <row r="261" spans="1:7" s="302" customFormat="1" ht="21.75" customHeight="1">
      <c r="A261" s="323">
        <v>1218</v>
      </c>
      <c r="B261" s="324">
        <v>300000</v>
      </c>
      <c r="C261" s="578" t="s">
        <v>1265</v>
      </c>
      <c r="D261" s="578"/>
      <c r="E261" s="578"/>
      <c r="F261" s="301">
        <f>F262+F275-F276+F277-F278+F280-F281</f>
        <v>132343</v>
      </c>
      <c r="G261" s="301">
        <f>G262+G275-G276+G277-G278+G280-G281</f>
        <v>136436</v>
      </c>
    </row>
    <row r="262" spans="1:7" s="302" customFormat="1" ht="17.25" customHeight="1">
      <c r="A262" s="323">
        <v>1219</v>
      </c>
      <c r="B262" s="324">
        <v>310000</v>
      </c>
      <c r="C262" s="578" t="s">
        <v>1266</v>
      </c>
      <c r="D262" s="578"/>
      <c r="E262" s="578"/>
      <c r="F262" s="301">
        <f>F263</f>
        <v>119617</v>
      </c>
      <c r="G262" s="301">
        <f>G263</f>
        <v>117766</v>
      </c>
    </row>
    <row r="263" spans="1:7" s="302" customFormat="1" ht="17.25" customHeight="1">
      <c r="A263" s="323">
        <v>1220</v>
      </c>
      <c r="B263" s="324">
        <v>311000</v>
      </c>
      <c r="C263" s="578" t="s">
        <v>1267</v>
      </c>
      <c r="D263" s="578"/>
      <c r="E263" s="578"/>
      <c r="F263" s="301">
        <f>F267+F268-F269+F270+F271-F272+F273+F274</f>
        <v>119617</v>
      </c>
      <c r="G263" s="301">
        <f>G267+G268-G269+G270+G271-G272+G273+G274</f>
        <v>117766</v>
      </c>
    </row>
    <row r="264" spans="1:7" ht="12.75">
      <c r="A264" s="566" t="s">
        <v>533</v>
      </c>
      <c r="B264" s="572" t="s">
        <v>534</v>
      </c>
      <c r="C264" s="583" t="s">
        <v>535</v>
      </c>
      <c r="D264" s="583"/>
      <c r="E264" s="583"/>
      <c r="F264" s="583" t="s">
        <v>1113</v>
      </c>
      <c r="G264" s="583"/>
    </row>
    <row r="265" spans="1:7" ht="22.5">
      <c r="A265" s="566"/>
      <c r="B265" s="572"/>
      <c r="C265" s="583"/>
      <c r="D265" s="583"/>
      <c r="E265" s="583"/>
      <c r="F265" s="319" t="s">
        <v>1114</v>
      </c>
      <c r="G265" s="319" t="s">
        <v>1115</v>
      </c>
    </row>
    <row r="266" spans="1:7" ht="12.75">
      <c r="A266" s="293">
        <v>1</v>
      </c>
      <c r="B266" s="294">
        <v>2</v>
      </c>
      <c r="C266" s="583">
        <v>3</v>
      </c>
      <c r="D266" s="583"/>
      <c r="E266" s="583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80" t="s">
        <v>1268</v>
      </c>
      <c r="D267" s="580"/>
      <c r="E267" s="580"/>
      <c r="F267" s="306">
        <v>115509</v>
      </c>
      <c r="G267" s="306">
        <v>114045</v>
      </c>
    </row>
    <row r="268" spans="1:7" ht="17.25" customHeight="1">
      <c r="A268" s="303">
        <v>1222</v>
      </c>
      <c r="B268" s="304">
        <v>311200</v>
      </c>
      <c r="C268" s="580" t="s">
        <v>1269</v>
      </c>
      <c r="D268" s="580"/>
      <c r="E268" s="580"/>
      <c r="F268" s="306">
        <v>3770</v>
      </c>
      <c r="G268" s="306">
        <v>3031</v>
      </c>
    </row>
    <row r="269" spans="1:7" ht="22.5" customHeight="1">
      <c r="A269" s="303">
        <v>1223</v>
      </c>
      <c r="B269" s="304">
        <v>311300</v>
      </c>
      <c r="C269" s="580" t="s">
        <v>1270</v>
      </c>
      <c r="D269" s="580"/>
      <c r="E269" s="580"/>
      <c r="F269" s="306"/>
      <c r="G269" s="306"/>
    </row>
    <row r="270" spans="1:7" ht="17.25" customHeight="1">
      <c r="A270" s="303">
        <v>1224</v>
      </c>
      <c r="B270" s="304">
        <v>311400</v>
      </c>
      <c r="C270" s="580" t="s">
        <v>1271</v>
      </c>
      <c r="D270" s="580"/>
      <c r="E270" s="580"/>
      <c r="F270" s="306"/>
      <c r="G270" s="306"/>
    </row>
    <row r="271" spans="1:7" ht="17.25" customHeight="1">
      <c r="A271" s="303">
        <v>1225</v>
      </c>
      <c r="B271" s="304">
        <v>311500</v>
      </c>
      <c r="C271" s="580" t="s">
        <v>1272</v>
      </c>
      <c r="D271" s="580"/>
      <c r="E271" s="580"/>
      <c r="F271" s="306">
        <v>338</v>
      </c>
      <c r="G271" s="306">
        <v>352</v>
      </c>
    </row>
    <row r="272" spans="1:7" ht="23.25" customHeight="1">
      <c r="A272" s="303">
        <v>1226</v>
      </c>
      <c r="B272" s="304">
        <v>311600</v>
      </c>
      <c r="C272" s="587" t="s">
        <v>1273</v>
      </c>
      <c r="D272" s="588"/>
      <c r="E272" s="589"/>
      <c r="F272" s="306"/>
      <c r="G272" s="306"/>
    </row>
    <row r="273" spans="1:7" ht="17.25" customHeight="1">
      <c r="A273" s="303">
        <v>1227</v>
      </c>
      <c r="B273" s="304">
        <v>311700</v>
      </c>
      <c r="C273" s="580" t="s">
        <v>1274</v>
      </c>
      <c r="D273" s="580"/>
      <c r="E273" s="580"/>
      <c r="F273" s="306"/>
      <c r="G273" s="306">
        <v>338</v>
      </c>
    </row>
    <row r="274" spans="1:7" ht="17.25" customHeight="1">
      <c r="A274" s="325">
        <v>1228</v>
      </c>
      <c r="B274" s="326">
        <v>311900</v>
      </c>
      <c r="C274" s="590" t="s">
        <v>1275</v>
      </c>
      <c r="D274" s="590"/>
      <c r="E274" s="590"/>
      <c r="F274" s="327"/>
      <c r="G274" s="327"/>
    </row>
    <row r="275" spans="1:7" ht="17.25" customHeight="1">
      <c r="A275" s="323">
        <v>1229</v>
      </c>
      <c r="B275" s="324">
        <v>321121</v>
      </c>
      <c r="C275" s="578" t="s">
        <v>1276</v>
      </c>
      <c r="D275" s="578"/>
      <c r="E275" s="578"/>
      <c r="F275" s="328">
        <v>300</v>
      </c>
      <c r="G275" s="328">
        <v>4905</v>
      </c>
    </row>
    <row r="276" spans="1:8" ht="17.25" customHeight="1">
      <c r="A276" s="323">
        <v>1230</v>
      </c>
      <c r="B276" s="324">
        <v>321122</v>
      </c>
      <c r="C276" s="591" t="s">
        <v>1277</v>
      </c>
      <c r="D276" s="591"/>
      <c r="E276" s="591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78" t="s">
        <v>1278</v>
      </c>
      <c r="D277" s="578"/>
      <c r="E277" s="578"/>
      <c r="F277" s="328">
        <v>3642</v>
      </c>
      <c r="G277" s="328">
        <v>3969</v>
      </c>
    </row>
    <row r="278" spans="1:7" ht="17.25" customHeight="1">
      <c r="A278" s="323">
        <v>1232</v>
      </c>
      <c r="B278" s="324">
        <v>321312</v>
      </c>
      <c r="C278" s="578" t="s">
        <v>1279</v>
      </c>
      <c r="D278" s="578"/>
      <c r="E278" s="578"/>
      <c r="F278" s="328"/>
      <c r="G278" s="328"/>
    </row>
    <row r="279" spans="1:7" s="302" customFormat="1" ht="17.25" customHeight="1">
      <c r="A279" s="323"/>
      <c r="B279" s="324"/>
      <c r="C279" s="584" t="s">
        <v>1280</v>
      </c>
      <c r="D279" s="585"/>
      <c r="E279" s="586"/>
      <c r="F279" s="331"/>
      <c r="G279" s="331"/>
    </row>
    <row r="280" spans="1:7" s="302" customFormat="1" ht="17.25" customHeight="1">
      <c r="A280" s="323">
        <v>1233</v>
      </c>
      <c r="B280" s="324"/>
      <c r="C280" s="584" t="s">
        <v>1281</v>
      </c>
      <c r="D280" s="585"/>
      <c r="E280" s="586"/>
      <c r="F280" s="331">
        <f>IF((F282+F284-F283-F285)&gt;0,F282+F284-F283-F285,0)</f>
        <v>8784</v>
      </c>
      <c r="G280" s="331">
        <f>IF((G282+G284-G283-G285)&gt;0,G282+G284-G283-G285,0)</f>
        <v>9796</v>
      </c>
    </row>
    <row r="281" spans="1:7" s="302" customFormat="1" ht="17.25" customHeight="1">
      <c r="A281" s="323">
        <v>1234</v>
      </c>
      <c r="B281" s="324"/>
      <c r="C281" s="584" t="s">
        <v>1282</v>
      </c>
      <c r="D281" s="585"/>
      <c r="E281" s="586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84" t="s">
        <v>1283</v>
      </c>
      <c r="D282" s="585"/>
      <c r="E282" s="586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84" t="s">
        <v>1284</v>
      </c>
      <c r="D283" s="585"/>
      <c r="E283" s="586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84" t="s">
        <v>1285</v>
      </c>
      <c r="D284" s="585"/>
      <c r="E284" s="586"/>
      <c r="F284" s="328">
        <v>8784</v>
      </c>
      <c r="G284" s="328">
        <v>9796</v>
      </c>
    </row>
    <row r="285" spans="1:7" s="302" customFormat="1" ht="17.25" customHeight="1">
      <c r="A285" s="323">
        <v>1238</v>
      </c>
      <c r="B285" s="324">
        <v>340000</v>
      </c>
      <c r="C285" s="584" t="s">
        <v>1286</v>
      </c>
      <c r="D285" s="585"/>
      <c r="E285" s="586"/>
      <c r="F285" s="328"/>
      <c r="G285" s="328"/>
    </row>
    <row r="286" spans="1:7" s="302" customFormat="1" ht="17.25" customHeight="1">
      <c r="A286" s="323">
        <v>1239</v>
      </c>
      <c r="B286" s="324"/>
      <c r="C286" s="578" t="s">
        <v>1287</v>
      </c>
      <c r="D286" s="578"/>
      <c r="E286" s="578"/>
      <c r="F286" s="331">
        <f>F108+F261</f>
        <v>155918</v>
      </c>
      <c r="G286" s="331">
        <f>G108+G261</f>
        <v>182332</v>
      </c>
    </row>
    <row r="287" spans="1:7" s="302" customFormat="1" ht="17.25" customHeight="1">
      <c r="A287" s="323">
        <v>1240</v>
      </c>
      <c r="B287" s="324">
        <v>352000</v>
      </c>
      <c r="C287" s="578" t="s">
        <v>1288</v>
      </c>
      <c r="D287" s="578"/>
      <c r="E287" s="578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1289</v>
      </c>
      <c r="C290" s="336"/>
      <c r="D290" s="337" t="s">
        <v>1290</v>
      </c>
      <c r="E290" s="337"/>
      <c r="F290" s="592" t="s">
        <v>472</v>
      </c>
      <c r="G290" s="592"/>
      <c r="H290" s="277"/>
    </row>
    <row r="291" spans="1:8" ht="12.75">
      <c r="A291" s="279"/>
      <c r="B291" s="339"/>
      <c r="C291" s="340"/>
      <c r="D291" s="337" t="s">
        <v>1291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74">
      <selection activeCell="E372" sqref="E372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">
      <c r="A8" s="520" t="str">
        <f>NazKorisnika</f>
        <v>ДОМ ЗДРАВЉА ИВАЊИЦА</v>
      </c>
      <c r="B8" s="282"/>
      <c r="C8" s="283"/>
      <c r="D8" s="283"/>
      <c r="E8" s="283"/>
      <c r="F8" s="345"/>
      <c r="G8" s="277"/>
    </row>
    <row r="9" spans="1:7" ht="15">
      <c r="A9" s="284" t="str">
        <f>"Седиште:   "&amp;biop</f>
        <v>Седиште:   ИВАЊИЦА</v>
      </c>
      <c r="B9" s="275"/>
      <c r="C9" s="285"/>
      <c r="D9" s="518" t="str">
        <f>"Матични број:   "&amp;MatBroj</f>
        <v>Матични број:   17870033</v>
      </c>
      <c r="E9" s="285"/>
      <c r="F9" s="345"/>
      <c r="G9" s="277"/>
    </row>
    <row r="10" spans="1:7" ht="15">
      <c r="A10" s="284" t="str">
        <f>"ПИБ:   "&amp;bip</f>
        <v>ПИБ:   108576841</v>
      </c>
      <c r="B10" s="275"/>
      <c r="C10" s="285"/>
      <c r="D10" s="519" t="str">
        <f>"Број подрачуна:  "&amp;BrojPodr</f>
        <v>Број подрачуна:  840-867661-43</v>
      </c>
      <c r="E10" s="285"/>
      <c r="F10" s="345"/>
      <c r="G10" s="277"/>
    </row>
    <row r="11" spans="1:7" ht="15">
      <c r="A11" s="286" t="s">
        <v>657</v>
      </c>
      <c r="B11" s="282"/>
      <c r="C11" s="283"/>
      <c r="D11" s="283"/>
      <c r="E11" s="283"/>
      <c r="F11" s="345"/>
      <c r="G11" s="277"/>
    </row>
    <row r="12" spans="1:7" ht="15">
      <c r="A12" s="287"/>
      <c r="B12" s="282"/>
      <c r="C12" s="283"/>
      <c r="D12" s="283"/>
      <c r="E12" s="283"/>
      <c r="F12" s="345"/>
      <c r="G12" s="277"/>
    </row>
    <row r="13" spans="1:5" ht="15">
      <c r="A13" s="346"/>
      <c r="B13" s="276"/>
      <c r="C13" s="276"/>
      <c r="D13" s="347"/>
      <c r="E13" s="276"/>
    </row>
    <row r="14" spans="1:5" ht="17.25">
      <c r="A14" s="564" t="s">
        <v>1293</v>
      </c>
      <c r="B14" s="564"/>
      <c r="C14" s="564"/>
      <c r="D14" s="564"/>
      <c r="E14" s="564"/>
    </row>
    <row r="15" spans="1:5" ht="12.75">
      <c r="A15" s="593" t="s">
        <v>1838</v>
      </c>
      <c r="B15" s="593"/>
      <c r="C15" s="593"/>
      <c r="D15" s="593"/>
      <c r="E15" s="593"/>
    </row>
    <row r="16" spans="1:5" ht="1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66" t="s">
        <v>533</v>
      </c>
      <c r="B18" s="566" t="s">
        <v>534</v>
      </c>
      <c r="C18" s="566" t="s">
        <v>535</v>
      </c>
      <c r="D18" s="566" t="s">
        <v>1113</v>
      </c>
      <c r="E18" s="566"/>
      <c r="F18" s="290"/>
    </row>
    <row r="19" spans="1:6" ht="25.5" customHeight="1">
      <c r="A19" s="566"/>
      <c r="B19" s="566"/>
      <c r="C19" s="566"/>
      <c r="D19" s="293" t="s">
        <v>1114</v>
      </c>
      <c r="E19" s="293" t="s">
        <v>1115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2.5">
      <c r="A21" s="293">
        <v>2001</v>
      </c>
      <c r="B21" s="293"/>
      <c r="C21" s="316" t="s">
        <v>1294</v>
      </c>
      <c r="D21" s="350">
        <f>D22+D126</f>
        <v>261761</v>
      </c>
      <c r="E21" s="350">
        <f>E22+E126</f>
        <v>260889</v>
      </c>
    </row>
    <row r="22" spans="1:5" s="302" customFormat="1" ht="22.5">
      <c r="A22" s="293">
        <v>2002</v>
      </c>
      <c r="B22" s="293">
        <v>700000</v>
      </c>
      <c r="C22" s="316" t="s">
        <v>1295</v>
      </c>
      <c r="D22" s="350">
        <f>D23+D67+D77+D89+D114+D119+D123</f>
        <v>261754</v>
      </c>
      <c r="E22" s="350">
        <f>E23+E67+E77+E89+E114+E119+E123</f>
        <v>260844</v>
      </c>
    </row>
    <row r="23" spans="1:5" s="302" customFormat="1" ht="22.5">
      <c r="A23" s="293">
        <v>2003</v>
      </c>
      <c r="B23" s="293">
        <v>710000</v>
      </c>
      <c r="C23" s="316" t="s">
        <v>1296</v>
      </c>
      <c r="D23" s="350">
        <f>D24+D28+D30+D37+D43+D50+D53+D60</f>
        <v>0</v>
      </c>
      <c r="E23" s="350">
        <f>E24+E28+E30+E37+E43+E50+E53+E60</f>
        <v>0</v>
      </c>
    </row>
    <row r="24" spans="1:5" ht="22.5">
      <c r="A24" s="293">
        <v>2004</v>
      </c>
      <c r="B24" s="293">
        <v>711000</v>
      </c>
      <c r="C24" s="316" t="s">
        <v>1297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1299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1300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1301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2.5">
      <c r="A43" s="293">
        <v>2023</v>
      </c>
      <c r="B43" s="293">
        <v>715000</v>
      </c>
      <c r="C43" s="316" t="s">
        <v>1302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12.75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1303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1304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3.75">
      <c r="A60" s="323">
        <v>2040</v>
      </c>
      <c r="B60" s="293">
        <v>719000</v>
      </c>
      <c r="C60" s="316" t="s">
        <v>1305</v>
      </c>
      <c r="D60" s="350">
        <f>SUM(D61:D66)</f>
        <v>0</v>
      </c>
      <c r="E60" s="350">
        <f>SUM(E61:E66)</f>
        <v>0</v>
      </c>
    </row>
    <row r="61" spans="1:5" ht="12.75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1306</v>
      </c>
      <c r="D67" s="350">
        <f>D68+D73</f>
        <v>0</v>
      </c>
      <c r="E67" s="350">
        <f>E68+E73</f>
        <v>0</v>
      </c>
    </row>
    <row r="68" spans="1:5" s="302" customFormat="1" ht="22.5">
      <c r="A68" s="323">
        <v>2048</v>
      </c>
      <c r="B68" s="293">
        <v>721000</v>
      </c>
      <c r="C68" s="316" t="s">
        <v>1307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1308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1309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1310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1311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1312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2.5">
      <c r="A81" s="323">
        <v>2061</v>
      </c>
      <c r="B81" s="323">
        <v>732000</v>
      </c>
      <c r="C81" s="329" t="s">
        <v>1313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1314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1315</v>
      </c>
      <c r="D89" s="350">
        <f>D90+D97+D102+D109+D112</f>
        <v>10826</v>
      </c>
      <c r="E89" s="350">
        <f>E90+E97+E102+E109+E112</f>
        <v>9445</v>
      </c>
    </row>
    <row r="90" spans="1:5" s="302" customFormat="1" ht="12.75">
      <c r="A90" s="323">
        <v>2070</v>
      </c>
      <c r="B90" s="293">
        <v>741000</v>
      </c>
      <c r="C90" s="316" t="s">
        <v>1316</v>
      </c>
      <c r="D90" s="350">
        <f>SUM(D91:D96)</f>
        <v>710</v>
      </c>
      <c r="E90" s="350">
        <f>SUM(E91:E96)</f>
        <v>60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>
        <v>710</v>
      </c>
      <c r="E94" s="351">
        <v>60</v>
      </c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2.5">
      <c r="A97" s="323">
        <v>2077</v>
      </c>
      <c r="B97" s="293">
        <v>742000</v>
      </c>
      <c r="C97" s="316" t="s">
        <v>1317</v>
      </c>
      <c r="D97" s="350">
        <f>SUM(D98:D101)</f>
        <v>9996</v>
      </c>
      <c r="E97" s="350">
        <f>SUM(E98:E101)</f>
        <v>9215</v>
      </c>
    </row>
    <row r="98" spans="1:5" ht="24">
      <c r="A98" s="303">
        <v>2078</v>
      </c>
      <c r="B98" s="303">
        <v>742100</v>
      </c>
      <c r="C98" s="318" t="s">
        <v>436</v>
      </c>
      <c r="D98" s="351">
        <v>9996</v>
      </c>
      <c r="E98" s="351">
        <v>9215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2.5">
      <c r="A102" s="323">
        <v>2082</v>
      </c>
      <c r="B102" s="293">
        <v>743000</v>
      </c>
      <c r="C102" s="316" t="s">
        <v>1318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1319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2.5">
      <c r="A109" s="323">
        <v>2089</v>
      </c>
      <c r="B109" s="293">
        <v>744000</v>
      </c>
      <c r="C109" s="316" t="s">
        <v>1320</v>
      </c>
      <c r="D109" s="350">
        <f>D110+D111</f>
        <v>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1321</v>
      </c>
      <c r="D112" s="350">
        <f>D113</f>
        <v>120</v>
      </c>
      <c r="E112" s="350">
        <f>E113</f>
        <v>170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120</v>
      </c>
      <c r="E113" s="351">
        <v>170</v>
      </c>
    </row>
    <row r="114" spans="1:5" s="302" customFormat="1" ht="22.5">
      <c r="A114" s="323">
        <v>2094</v>
      </c>
      <c r="B114" s="293">
        <v>770000</v>
      </c>
      <c r="C114" s="316" t="s">
        <v>1322</v>
      </c>
      <c r="D114" s="350">
        <f>D115+D117</f>
        <v>1201</v>
      </c>
      <c r="E114" s="350">
        <f>E115+E117</f>
        <v>3719</v>
      </c>
    </row>
    <row r="115" spans="1:5" s="302" customFormat="1" ht="22.5">
      <c r="A115" s="323">
        <v>2095</v>
      </c>
      <c r="B115" s="293">
        <v>771000</v>
      </c>
      <c r="C115" s="316" t="s">
        <v>1323</v>
      </c>
      <c r="D115" s="350">
        <f>D116</f>
        <v>1108</v>
      </c>
      <c r="E115" s="350">
        <f>E116</f>
        <v>3605</v>
      </c>
    </row>
    <row r="116" spans="1:5" ht="12.75">
      <c r="A116" s="303">
        <v>2096</v>
      </c>
      <c r="B116" s="303">
        <v>771100</v>
      </c>
      <c r="C116" s="318" t="s">
        <v>654</v>
      </c>
      <c r="D116" s="351">
        <v>1108</v>
      </c>
      <c r="E116" s="351">
        <v>3605</v>
      </c>
    </row>
    <row r="117" spans="1:5" s="302" customFormat="1" ht="22.5">
      <c r="A117" s="323">
        <v>2097</v>
      </c>
      <c r="B117" s="293">
        <v>772000</v>
      </c>
      <c r="C117" s="316" t="s">
        <v>1324</v>
      </c>
      <c r="D117" s="350">
        <f>D118</f>
        <v>93</v>
      </c>
      <c r="E117" s="350">
        <f>E118</f>
        <v>114</v>
      </c>
    </row>
    <row r="118" spans="1:5" ht="12.75">
      <c r="A118" s="303">
        <v>2098</v>
      </c>
      <c r="B118" s="303">
        <v>772100</v>
      </c>
      <c r="C118" s="318" t="s">
        <v>655</v>
      </c>
      <c r="D118" s="351">
        <v>93</v>
      </c>
      <c r="E118" s="351">
        <v>114</v>
      </c>
    </row>
    <row r="119" spans="1:5" s="302" customFormat="1" ht="22.5">
      <c r="A119" s="323">
        <v>2099</v>
      </c>
      <c r="B119" s="293">
        <v>780000</v>
      </c>
      <c r="C119" s="316" t="s">
        <v>1325</v>
      </c>
      <c r="D119" s="350">
        <f>D120</f>
        <v>213584</v>
      </c>
      <c r="E119" s="350">
        <f>E120</f>
        <v>221135</v>
      </c>
    </row>
    <row r="120" spans="1:5" s="302" customFormat="1" ht="22.5">
      <c r="A120" s="323">
        <v>2100</v>
      </c>
      <c r="B120" s="293">
        <v>781000</v>
      </c>
      <c r="C120" s="316" t="s">
        <v>1326</v>
      </c>
      <c r="D120" s="350">
        <f>D121+D122</f>
        <v>213584</v>
      </c>
      <c r="E120" s="350">
        <f>E121+E122</f>
        <v>221135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213584</v>
      </c>
      <c r="E121" s="351">
        <v>221135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1327</v>
      </c>
      <c r="D123" s="350">
        <f>D124</f>
        <v>36143</v>
      </c>
      <c r="E123" s="350">
        <f>E124</f>
        <v>26545</v>
      </c>
    </row>
    <row r="124" spans="1:5" s="302" customFormat="1" ht="12.75">
      <c r="A124" s="323">
        <v>2104</v>
      </c>
      <c r="B124" s="293">
        <v>791000</v>
      </c>
      <c r="C124" s="316" t="s">
        <v>1328</v>
      </c>
      <c r="D124" s="350">
        <f>D125</f>
        <v>36143</v>
      </c>
      <c r="E124" s="350">
        <f>E125</f>
        <v>26545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36143</v>
      </c>
      <c r="E125" s="351">
        <v>26545</v>
      </c>
    </row>
    <row r="126" spans="1:5" s="302" customFormat="1" ht="22.5">
      <c r="A126" s="323">
        <v>2106</v>
      </c>
      <c r="B126" s="354">
        <v>800000</v>
      </c>
      <c r="C126" s="355" t="s">
        <v>1329</v>
      </c>
      <c r="D126" s="356">
        <f>D127+D134+D141+D144</f>
        <v>7</v>
      </c>
      <c r="E126" s="356">
        <f>E127+E134+E141+E144</f>
        <v>45</v>
      </c>
    </row>
    <row r="127" spans="1:5" s="302" customFormat="1" ht="22.5">
      <c r="A127" s="323">
        <v>2107</v>
      </c>
      <c r="B127" s="354">
        <v>810000</v>
      </c>
      <c r="C127" s="355" t="s">
        <v>1330</v>
      </c>
      <c r="D127" s="356">
        <f>D128+D130+D132</f>
        <v>7</v>
      </c>
      <c r="E127" s="356">
        <f>E128+E130+E132</f>
        <v>45</v>
      </c>
    </row>
    <row r="128" spans="1:5" s="302" customFormat="1" ht="12.75">
      <c r="A128" s="323">
        <v>2108</v>
      </c>
      <c r="B128" s="354">
        <v>811000</v>
      </c>
      <c r="C128" s="355" t="s">
        <v>1331</v>
      </c>
      <c r="D128" s="356">
        <f>D129</f>
        <v>7</v>
      </c>
      <c r="E128" s="356">
        <f>E129</f>
        <v>45</v>
      </c>
    </row>
    <row r="129" spans="1:5" ht="12.75">
      <c r="A129" s="325">
        <v>2109</v>
      </c>
      <c r="B129" s="357">
        <v>811100</v>
      </c>
      <c r="C129" s="358" t="s">
        <v>578</v>
      </c>
      <c r="D129" s="359">
        <v>7</v>
      </c>
      <c r="E129" s="351">
        <v>45</v>
      </c>
    </row>
    <row r="130" spans="1:5" s="302" customFormat="1" ht="12.75">
      <c r="A130" s="323">
        <v>2110</v>
      </c>
      <c r="B130" s="360">
        <v>812000</v>
      </c>
      <c r="C130" s="355" t="s">
        <v>1332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2.5">
      <c r="A132" s="323">
        <v>2112</v>
      </c>
      <c r="B132" s="360">
        <v>813000</v>
      </c>
      <c r="C132" s="355" t="s">
        <v>1333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1334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1335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1336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1337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1338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1339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2.5">
      <c r="A144" s="323">
        <v>2124</v>
      </c>
      <c r="B144" s="360">
        <v>840000</v>
      </c>
      <c r="C144" s="355" t="s">
        <v>1340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1341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1342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1343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2.5">
      <c r="A151" s="293">
        <v>2131</v>
      </c>
      <c r="B151" s="293"/>
      <c r="C151" s="363" t="s">
        <v>1344</v>
      </c>
      <c r="D151" s="350">
        <f>D152+D320</f>
        <v>269257</v>
      </c>
      <c r="E151" s="350">
        <f>E152+E320</f>
        <v>255984</v>
      </c>
    </row>
    <row r="152" spans="1:5" s="302" customFormat="1" ht="22.5">
      <c r="A152" s="293">
        <v>2132</v>
      </c>
      <c r="B152" s="293">
        <v>400000</v>
      </c>
      <c r="C152" s="316" t="s">
        <v>1345</v>
      </c>
      <c r="D152" s="350">
        <f>D153+D175+D220+D235+D259+D272+D288+D303</f>
        <v>234444</v>
      </c>
      <c r="E152" s="350">
        <f>E153+E175+E220+E235+E259+E272+E288+E303</f>
        <v>243549</v>
      </c>
    </row>
    <row r="153" spans="1:5" s="302" customFormat="1" ht="22.5">
      <c r="A153" s="293">
        <v>2133</v>
      </c>
      <c r="B153" s="293">
        <v>410000</v>
      </c>
      <c r="C153" s="364" t="s">
        <v>1346</v>
      </c>
      <c r="D153" s="350">
        <f>D154+D156+D160+D162+D167+D169+D171+D173</f>
        <v>172303</v>
      </c>
      <c r="E153" s="350">
        <f>E154+E156+E160+E162+E167+E169+E171+E173</f>
        <v>171627</v>
      </c>
    </row>
    <row r="154" spans="1:5" s="302" customFormat="1" ht="22.5">
      <c r="A154" s="293">
        <v>2134</v>
      </c>
      <c r="B154" s="293">
        <v>411000</v>
      </c>
      <c r="C154" s="316" t="s">
        <v>1347</v>
      </c>
      <c r="D154" s="350">
        <f>D155</f>
        <v>136739</v>
      </c>
      <c r="E154" s="350">
        <f>E155</f>
        <v>137623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136739</v>
      </c>
      <c r="E155" s="351">
        <v>137623</v>
      </c>
    </row>
    <row r="156" spans="1:5" s="302" customFormat="1" ht="22.5">
      <c r="A156" s="293">
        <v>2136</v>
      </c>
      <c r="B156" s="293">
        <v>412000</v>
      </c>
      <c r="C156" s="316" t="s">
        <v>1348</v>
      </c>
      <c r="D156" s="350">
        <f>SUM(D157:D159)</f>
        <v>24530</v>
      </c>
      <c r="E156" s="350">
        <f>SUM(E157:E159)</f>
        <v>24122</v>
      </c>
    </row>
    <row r="157" spans="1:5" ht="12.75">
      <c r="A157" s="365">
        <v>2137</v>
      </c>
      <c r="B157" s="303">
        <v>412100</v>
      </c>
      <c r="C157" s="318" t="s">
        <v>1349</v>
      </c>
      <c r="D157" s="351">
        <v>16445</v>
      </c>
      <c r="E157" s="351">
        <v>16171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7057</v>
      </c>
      <c r="E158" s="351">
        <v>6940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1028</v>
      </c>
      <c r="E159" s="351">
        <v>1011</v>
      </c>
    </row>
    <row r="160" spans="1:5" s="302" customFormat="1" ht="12.75">
      <c r="A160" s="293">
        <v>2140</v>
      </c>
      <c r="B160" s="293">
        <v>413000</v>
      </c>
      <c r="C160" s="316" t="s">
        <v>1350</v>
      </c>
      <c r="D160" s="350">
        <f>D161</f>
        <v>1286</v>
      </c>
      <c r="E160" s="350">
        <f>E161</f>
        <v>1464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1286</v>
      </c>
      <c r="E161" s="351">
        <v>1464</v>
      </c>
    </row>
    <row r="162" spans="1:5" s="302" customFormat="1" ht="12.75">
      <c r="A162" s="293">
        <v>2142</v>
      </c>
      <c r="B162" s="293">
        <v>414000</v>
      </c>
      <c r="C162" s="316" t="s">
        <v>1351</v>
      </c>
      <c r="D162" s="350">
        <f>SUM(D163:D166)</f>
        <v>2948</v>
      </c>
      <c r="E162" s="350">
        <f>SUM(E163:E166)</f>
        <v>2258</v>
      </c>
    </row>
    <row r="163" spans="1:5" ht="12.75">
      <c r="A163" s="365">
        <v>2143</v>
      </c>
      <c r="B163" s="303">
        <v>414100</v>
      </c>
      <c r="C163" s="318" t="s">
        <v>383</v>
      </c>
      <c r="D163" s="351">
        <v>113</v>
      </c>
      <c r="E163" s="351"/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2835</v>
      </c>
      <c r="E165" s="351">
        <v>2258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1352</v>
      </c>
      <c r="D167" s="350">
        <f>D168</f>
        <v>4104</v>
      </c>
      <c r="E167" s="350">
        <f>E168</f>
        <v>3362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4104</v>
      </c>
      <c r="E168" s="351">
        <v>3362</v>
      </c>
    </row>
    <row r="169" spans="1:5" s="302" customFormat="1" ht="22.5">
      <c r="A169" s="293">
        <v>2149</v>
      </c>
      <c r="B169" s="293">
        <v>416000</v>
      </c>
      <c r="C169" s="316" t="s">
        <v>1353</v>
      </c>
      <c r="D169" s="350">
        <f>D170</f>
        <v>2696</v>
      </c>
      <c r="E169" s="350">
        <f>E170</f>
        <v>2798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2696</v>
      </c>
      <c r="E170" s="351">
        <v>2798</v>
      </c>
    </row>
    <row r="171" spans="1:5" s="302" customFormat="1" ht="12.75">
      <c r="A171" s="293">
        <v>2151</v>
      </c>
      <c r="B171" s="293">
        <v>417000</v>
      </c>
      <c r="C171" s="316" t="s">
        <v>1354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1355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2.5">
      <c r="A175" s="293">
        <v>2155</v>
      </c>
      <c r="B175" s="293">
        <v>420000</v>
      </c>
      <c r="C175" s="316" t="s">
        <v>1356</v>
      </c>
      <c r="D175" s="350">
        <f>D176+D184+D190+D199+D207+D210</f>
        <v>60429</v>
      </c>
      <c r="E175" s="350">
        <f>E176+E184+E190+E199+E207+E210</f>
        <v>69979</v>
      </c>
    </row>
    <row r="176" spans="1:5" s="302" customFormat="1" ht="12.75">
      <c r="A176" s="361">
        <v>2156</v>
      </c>
      <c r="B176" s="293">
        <v>421000</v>
      </c>
      <c r="C176" s="316" t="s">
        <v>1357</v>
      </c>
      <c r="D176" s="350">
        <f>SUM(D177:D183)</f>
        <v>22668</v>
      </c>
      <c r="E176" s="350">
        <f>SUM(E177:E183)</f>
        <v>19747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401</v>
      </c>
      <c r="E177" s="351">
        <v>408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20080</v>
      </c>
      <c r="E178" s="351">
        <v>17096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812</v>
      </c>
      <c r="E179" s="351">
        <v>709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661</v>
      </c>
      <c r="E180" s="351">
        <v>751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538</v>
      </c>
      <c r="E181" s="351">
        <v>502</v>
      </c>
    </row>
    <row r="182" spans="1:5" ht="12.75">
      <c r="A182" s="365">
        <v>2162</v>
      </c>
      <c r="B182" s="303">
        <v>421600</v>
      </c>
      <c r="C182" s="318" t="s">
        <v>66</v>
      </c>
      <c r="D182" s="351">
        <v>161</v>
      </c>
      <c r="E182" s="351">
        <v>264</v>
      </c>
    </row>
    <row r="183" spans="1:5" ht="12.75">
      <c r="A183" s="365">
        <v>2163</v>
      </c>
      <c r="B183" s="303">
        <v>421900</v>
      </c>
      <c r="C183" s="318" t="s">
        <v>580</v>
      </c>
      <c r="D183" s="351">
        <v>15</v>
      </c>
      <c r="E183" s="351">
        <v>17</v>
      </c>
    </row>
    <row r="184" spans="1:5" s="302" customFormat="1" ht="12.75">
      <c r="A184" s="361">
        <v>2164</v>
      </c>
      <c r="B184" s="293">
        <v>422000</v>
      </c>
      <c r="C184" s="316" t="s">
        <v>1358</v>
      </c>
      <c r="D184" s="350">
        <f>SUM(D185:D189)</f>
        <v>873</v>
      </c>
      <c r="E184" s="350">
        <f>SUM(E185:E189)</f>
        <v>468</v>
      </c>
    </row>
    <row r="185" spans="1:5" ht="12.75">
      <c r="A185" s="365">
        <v>2165</v>
      </c>
      <c r="B185" s="303">
        <v>422100</v>
      </c>
      <c r="C185" s="318" t="s">
        <v>8</v>
      </c>
      <c r="D185" s="351"/>
      <c r="E185" s="351">
        <v>7</v>
      </c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>
        <v>873</v>
      </c>
      <c r="E187" s="351">
        <v>461</v>
      </c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1359</v>
      </c>
      <c r="D190" s="350">
        <f>SUM(D191:D198)</f>
        <v>4187</v>
      </c>
      <c r="E190" s="350">
        <f>SUM(E191:E198)</f>
        <v>8052</v>
      </c>
    </row>
    <row r="191" spans="1:5" ht="12.75">
      <c r="A191" s="365">
        <v>2171</v>
      </c>
      <c r="B191" s="303">
        <v>423100</v>
      </c>
      <c r="C191" s="318" t="s">
        <v>322</v>
      </c>
      <c r="D191" s="351">
        <v>345</v>
      </c>
      <c r="E191" s="351">
        <v>253</v>
      </c>
    </row>
    <row r="192" spans="1:5" ht="12.75">
      <c r="A192" s="365">
        <v>2172</v>
      </c>
      <c r="B192" s="303">
        <v>423200</v>
      </c>
      <c r="C192" s="318" t="s">
        <v>323</v>
      </c>
      <c r="D192" s="351">
        <v>779</v>
      </c>
      <c r="E192" s="351">
        <v>861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515</v>
      </c>
      <c r="E193" s="351">
        <v>419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23</v>
      </c>
      <c r="E194" s="351">
        <v>13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1839</v>
      </c>
      <c r="E195" s="351">
        <v>5119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89</v>
      </c>
      <c r="E197" s="351">
        <v>64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597</v>
      </c>
      <c r="E198" s="351">
        <v>1323</v>
      </c>
    </row>
    <row r="199" spans="1:5" s="302" customFormat="1" ht="12.75">
      <c r="A199" s="361">
        <v>2179</v>
      </c>
      <c r="B199" s="293">
        <v>424000</v>
      </c>
      <c r="C199" s="316" t="s">
        <v>1360</v>
      </c>
      <c r="D199" s="350">
        <f>SUM(D200:D206)</f>
        <v>1405</v>
      </c>
      <c r="E199" s="350">
        <f>SUM(E200:E206)</f>
        <v>682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1405</v>
      </c>
      <c r="E202" s="351">
        <v>682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/>
      <c r="E206" s="351"/>
    </row>
    <row r="207" spans="1:5" s="302" customFormat="1" ht="22.5">
      <c r="A207" s="361">
        <v>2187</v>
      </c>
      <c r="B207" s="293">
        <v>425000</v>
      </c>
      <c r="C207" s="316" t="s">
        <v>1361</v>
      </c>
      <c r="D207" s="350">
        <f>D208+D209</f>
        <v>4281</v>
      </c>
      <c r="E207" s="350">
        <f>E208+E209</f>
        <v>10734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523</v>
      </c>
      <c r="E208" s="351">
        <v>6500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3758</v>
      </c>
      <c r="E209" s="351">
        <v>4234</v>
      </c>
    </row>
    <row r="210" spans="1:5" s="302" customFormat="1" ht="12.75">
      <c r="A210" s="361">
        <v>2190</v>
      </c>
      <c r="B210" s="293">
        <v>426000</v>
      </c>
      <c r="C210" s="316" t="s">
        <v>1362</v>
      </c>
      <c r="D210" s="350">
        <f>SUM(D211:D219)</f>
        <v>27015</v>
      </c>
      <c r="E210" s="350">
        <f>SUM(E211:E219)</f>
        <v>30296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821</v>
      </c>
      <c r="E211" s="351">
        <v>1133</v>
      </c>
    </row>
    <row r="212" spans="1:5" ht="12.75">
      <c r="A212" s="365">
        <v>2192</v>
      </c>
      <c r="B212" s="303">
        <v>426200</v>
      </c>
      <c r="C212" s="318" t="s">
        <v>1363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139</v>
      </c>
      <c r="E213" s="351">
        <v>192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5736</v>
      </c>
      <c r="E214" s="351">
        <v>6719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17554</v>
      </c>
      <c r="E217" s="351">
        <v>18978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2399</v>
      </c>
      <c r="E218" s="351">
        <v>2192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366</v>
      </c>
      <c r="E219" s="351">
        <v>1082</v>
      </c>
    </row>
    <row r="220" spans="1:5" s="302" customFormat="1" ht="22.5">
      <c r="A220" s="361">
        <v>2200</v>
      </c>
      <c r="B220" s="293">
        <v>430000</v>
      </c>
      <c r="C220" s="316" t="s">
        <v>1364</v>
      </c>
      <c r="D220" s="350">
        <f>D221+D225+D227+D229+D233</f>
        <v>338</v>
      </c>
      <c r="E220" s="350">
        <f>E221+E225+E227+E229+E233</f>
        <v>352</v>
      </c>
    </row>
    <row r="221" spans="1:5" s="302" customFormat="1" ht="22.5">
      <c r="A221" s="361">
        <v>2201</v>
      </c>
      <c r="B221" s="293">
        <v>431000</v>
      </c>
      <c r="C221" s="366" t="s">
        <v>1365</v>
      </c>
      <c r="D221" s="350">
        <f>SUM(D222:D224)</f>
        <v>333</v>
      </c>
      <c r="E221" s="350">
        <f>SUM(E222:E224)</f>
        <v>347</v>
      </c>
    </row>
    <row r="222" spans="1:5" ht="12.75">
      <c r="A222" s="365">
        <v>2202</v>
      </c>
      <c r="B222" s="357">
        <v>431100</v>
      </c>
      <c r="C222" s="367" t="s">
        <v>1366</v>
      </c>
      <c r="D222" s="359">
        <v>65</v>
      </c>
      <c r="E222" s="351">
        <v>76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268</v>
      </c>
      <c r="E223" s="351">
        <v>271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1367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1368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1369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1370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1371</v>
      </c>
      <c r="D233" s="356">
        <f>D234</f>
        <v>5</v>
      </c>
      <c r="E233" s="356">
        <f>E234</f>
        <v>5</v>
      </c>
    </row>
    <row r="234" spans="1:5" ht="12.75">
      <c r="A234" s="375">
        <v>2214</v>
      </c>
      <c r="B234" s="372">
        <v>435100</v>
      </c>
      <c r="C234" s="367" t="s">
        <v>628</v>
      </c>
      <c r="D234" s="359">
        <v>5</v>
      </c>
      <c r="E234" s="351">
        <v>5</v>
      </c>
    </row>
    <row r="235" spans="1:5" s="302" customFormat="1" ht="22.5">
      <c r="A235" s="361">
        <v>2215</v>
      </c>
      <c r="B235" s="296">
        <v>440000</v>
      </c>
      <c r="C235" s="363" t="s">
        <v>1372</v>
      </c>
      <c r="D235" s="350">
        <f>D236+D246+D253+D255</f>
        <v>4</v>
      </c>
      <c r="E235" s="350">
        <f>E236+E246+E253+E255</f>
        <v>312</v>
      </c>
    </row>
    <row r="236" spans="1:5" s="302" customFormat="1" ht="12.75">
      <c r="A236" s="361">
        <v>2216</v>
      </c>
      <c r="B236" s="293">
        <v>441000</v>
      </c>
      <c r="C236" s="316" t="s">
        <v>1373</v>
      </c>
      <c r="D236" s="350">
        <f>SUM(D237:D245)</f>
        <v>2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>
        <v>2</v>
      </c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1374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1375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1376</v>
      </c>
      <c r="D255" s="350">
        <f>SUM(D256:D258)</f>
        <v>2</v>
      </c>
      <c r="E255" s="350">
        <f>SUM(E256:E258)</f>
        <v>312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>
        <v>2</v>
      </c>
      <c r="E257" s="351">
        <v>312</v>
      </c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1377</v>
      </c>
      <c r="D259" s="350">
        <f>D260+D263+D266+D269</f>
        <v>0</v>
      </c>
      <c r="E259" s="350">
        <f>E260+E263+E266+E269</f>
        <v>0</v>
      </c>
    </row>
    <row r="260" spans="1:5" s="302" customFormat="1" ht="22.5">
      <c r="A260" s="361">
        <v>2240</v>
      </c>
      <c r="B260" s="293">
        <v>451000</v>
      </c>
      <c r="C260" s="316" t="s">
        <v>1378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2.5">
      <c r="A263" s="361">
        <v>2243</v>
      </c>
      <c r="B263" s="293">
        <v>452000</v>
      </c>
      <c r="C263" s="316" t="s">
        <v>1379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2.5">
      <c r="A266" s="361">
        <v>2246</v>
      </c>
      <c r="B266" s="293">
        <v>453000</v>
      </c>
      <c r="C266" s="316" t="s">
        <v>1380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1381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2.5">
      <c r="A272" s="361">
        <v>2252</v>
      </c>
      <c r="B272" s="293">
        <v>460000</v>
      </c>
      <c r="C272" s="316" t="s">
        <v>1382</v>
      </c>
      <c r="D272" s="350">
        <f>D273+D276+D279+D282+D285</f>
        <v>661</v>
      </c>
      <c r="E272" s="350">
        <f>E273+E276+E279+E282+E285</f>
        <v>1087</v>
      </c>
    </row>
    <row r="273" spans="1:5" s="302" customFormat="1" ht="12.75">
      <c r="A273" s="361">
        <v>2253</v>
      </c>
      <c r="B273" s="293">
        <v>461000</v>
      </c>
      <c r="C273" s="316" t="s">
        <v>1383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2.5">
      <c r="A276" s="361">
        <v>2256</v>
      </c>
      <c r="B276" s="293">
        <v>462000</v>
      </c>
      <c r="C276" s="316" t="s">
        <v>1384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1385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2.5">
      <c r="A282" s="361">
        <v>2262</v>
      </c>
      <c r="B282" s="293">
        <v>464000</v>
      </c>
      <c r="C282" s="316" t="s">
        <v>1386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12.75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1387</v>
      </c>
      <c r="D285" s="356">
        <f>D286+D287</f>
        <v>661</v>
      </c>
      <c r="E285" s="356">
        <f>E286+E287</f>
        <v>1087</v>
      </c>
    </row>
    <row r="286" spans="1:5" ht="12.75">
      <c r="A286" s="365">
        <v>2266</v>
      </c>
      <c r="B286" s="372">
        <v>465100</v>
      </c>
      <c r="C286" s="367" t="s">
        <v>59</v>
      </c>
      <c r="D286" s="359">
        <v>661</v>
      </c>
      <c r="E286" s="351">
        <v>1087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2.5">
      <c r="A288" s="361">
        <v>2268</v>
      </c>
      <c r="B288" s="376">
        <v>470000</v>
      </c>
      <c r="C288" s="371" t="s">
        <v>1388</v>
      </c>
      <c r="D288" s="356">
        <f>D289+D293</f>
        <v>0</v>
      </c>
      <c r="E288" s="356">
        <f>E289+E293</f>
        <v>0</v>
      </c>
    </row>
    <row r="289" spans="1:5" s="302" customFormat="1" ht="33.75">
      <c r="A289" s="361">
        <v>2269</v>
      </c>
      <c r="B289" s="360">
        <v>471000</v>
      </c>
      <c r="C289" s="371" t="s">
        <v>1389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2.5">
      <c r="A293" s="361">
        <v>2273</v>
      </c>
      <c r="B293" s="293">
        <v>472000</v>
      </c>
      <c r="C293" s="316" t="s">
        <v>1390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1391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1392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1393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1394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1395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1396</v>
      </c>
      <c r="D303" s="356">
        <f>D304+D307+D311+D313+D316+D318</f>
        <v>709</v>
      </c>
      <c r="E303" s="356">
        <f>E304+E307+E311+E313+E316+E318</f>
        <v>192</v>
      </c>
    </row>
    <row r="304" spans="1:5" s="302" customFormat="1" ht="22.5">
      <c r="A304" s="361">
        <v>2284</v>
      </c>
      <c r="B304" s="360">
        <v>481000</v>
      </c>
      <c r="C304" s="371" t="s">
        <v>1397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1398</v>
      </c>
      <c r="D307" s="350">
        <f>SUM(D308:D310)</f>
        <v>369</v>
      </c>
      <c r="E307" s="350">
        <f>SUM(E308:E310)</f>
        <v>136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257</v>
      </c>
      <c r="E308" s="351">
        <v>82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112</v>
      </c>
      <c r="E309" s="351">
        <v>54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/>
    </row>
    <row r="311" spans="1:5" s="302" customFormat="1" ht="22.5">
      <c r="A311" s="362">
        <v>2291</v>
      </c>
      <c r="B311" s="293">
        <v>483000</v>
      </c>
      <c r="C311" s="316" t="s">
        <v>1399</v>
      </c>
      <c r="D311" s="350">
        <f>D312</f>
        <v>0</v>
      </c>
      <c r="E311" s="350">
        <f>E312</f>
        <v>56</v>
      </c>
    </row>
    <row r="312" spans="1:5" ht="12.75">
      <c r="A312" s="375">
        <v>2292</v>
      </c>
      <c r="B312" s="303">
        <v>483100</v>
      </c>
      <c r="C312" s="318" t="s">
        <v>0</v>
      </c>
      <c r="D312" s="351"/>
      <c r="E312" s="351">
        <v>56</v>
      </c>
    </row>
    <row r="313" spans="1:5" s="302" customFormat="1" ht="33.75">
      <c r="A313" s="362">
        <v>2293</v>
      </c>
      <c r="B313" s="293">
        <v>484000</v>
      </c>
      <c r="C313" s="316" t="s">
        <v>1400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1401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2.5">
      <c r="A316" s="362">
        <v>2296</v>
      </c>
      <c r="B316" s="293">
        <v>485000</v>
      </c>
      <c r="C316" s="316" t="s">
        <v>1402</v>
      </c>
      <c r="D316" s="350">
        <f>D317</f>
        <v>340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1403</v>
      </c>
      <c r="D317" s="351">
        <v>340</v>
      </c>
      <c r="E317" s="351"/>
    </row>
    <row r="318" spans="1:5" s="302" customFormat="1" ht="33.75">
      <c r="A318" s="362">
        <v>2298</v>
      </c>
      <c r="B318" s="370">
        <v>489000</v>
      </c>
      <c r="C318" s="371" t="s">
        <v>1404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2.5">
      <c r="A320" s="362">
        <v>2300</v>
      </c>
      <c r="B320" s="370">
        <v>500000</v>
      </c>
      <c r="C320" s="371" t="s">
        <v>1405</v>
      </c>
      <c r="D320" s="356">
        <f>D321+D343+D352+D355+D363</f>
        <v>34813</v>
      </c>
      <c r="E320" s="356">
        <f>E321+E343+E352+E355+E363</f>
        <v>12435</v>
      </c>
    </row>
    <row r="321" spans="1:5" s="302" customFormat="1" ht="12.75">
      <c r="A321" s="362">
        <v>2301</v>
      </c>
      <c r="B321" s="370">
        <v>510000</v>
      </c>
      <c r="C321" s="371" t="s">
        <v>1406</v>
      </c>
      <c r="D321" s="356">
        <f>D322+D327+D337+D339+D341</f>
        <v>34813</v>
      </c>
      <c r="E321" s="356">
        <f>E322+E327+E337+E339+E341</f>
        <v>12435</v>
      </c>
    </row>
    <row r="322" spans="1:5" s="302" customFormat="1" ht="12.75">
      <c r="A322" s="362">
        <v>2302</v>
      </c>
      <c r="B322" s="370">
        <v>511000</v>
      </c>
      <c r="C322" s="371" t="s">
        <v>1407</v>
      </c>
      <c r="D322" s="356">
        <f>SUM(D323:D326)</f>
        <v>26472</v>
      </c>
      <c r="E322" s="356">
        <f>SUM(E323:E326)</f>
        <v>268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>
        <v>25773</v>
      </c>
      <c r="E324" s="351">
        <v>268</v>
      </c>
    </row>
    <row r="325" spans="1:5" ht="12.75">
      <c r="A325" s="375">
        <v>2305</v>
      </c>
      <c r="B325" s="372">
        <v>511300</v>
      </c>
      <c r="C325" s="367" t="s">
        <v>573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574</v>
      </c>
      <c r="D326" s="359">
        <v>699</v>
      </c>
      <c r="E326" s="351"/>
    </row>
    <row r="327" spans="1:5" s="302" customFormat="1" ht="12.75">
      <c r="A327" s="362">
        <v>2307</v>
      </c>
      <c r="B327" s="370">
        <v>512000</v>
      </c>
      <c r="C327" s="371" t="s">
        <v>1408</v>
      </c>
      <c r="D327" s="356">
        <f>SUM(D328:D336)</f>
        <v>8341</v>
      </c>
      <c r="E327" s="356">
        <f>SUM(E328:E336)</f>
        <v>12167</v>
      </c>
    </row>
    <row r="328" spans="1:5" ht="12.75">
      <c r="A328" s="375">
        <v>2308</v>
      </c>
      <c r="B328" s="372">
        <v>512100</v>
      </c>
      <c r="C328" s="367" t="s">
        <v>575</v>
      </c>
      <c r="D328" s="359">
        <v>4160</v>
      </c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350</v>
      </c>
      <c r="E329" s="351">
        <v>4197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>
        <v>4</v>
      </c>
      <c r="E331" s="351">
        <v>3</v>
      </c>
    </row>
    <row r="332" spans="1:5" ht="12.75">
      <c r="A332" s="375">
        <v>2312</v>
      </c>
      <c r="B332" s="372">
        <v>512500</v>
      </c>
      <c r="C332" s="367" t="s">
        <v>185</v>
      </c>
      <c r="D332" s="359">
        <v>3827</v>
      </c>
      <c r="E332" s="351">
        <v>7967</v>
      </c>
    </row>
    <row r="333" spans="1:5" ht="12.75">
      <c r="A333" s="375">
        <v>2313</v>
      </c>
      <c r="B333" s="372">
        <v>512600</v>
      </c>
      <c r="C333" s="367" t="s">
        <v>1409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1410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1412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1413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1416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1420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3.75">
      <c r="A363" s="362">
        <v>2343</v>
      </c>
      <c r="B363" s="370">
        <v>550000</v>
      </c>
      <c r="C363" s="371" t="s">
        <v>1423</v>
      </c>
      <c r="D363" s="356">
        <f>D364</f>
        <v>0</v>
      </c>
      <c r="E363" s="356">
        <f>E364</f>
        <v>0</v>
      </c>
    </row>
    <row r="364" spans="1:5" s="302" customFormat="1" ht="33.75">
      <c r="A364" s="362">
        <v>2344</v>
      </c>
      <c r="B364" s="370">
        <v>551000</v>
      </c>
      <c r="C364" s="371" t="s">
        <v>1424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1425</v>
      </c>
      <c r="D366" s="350"/>
      <c r="E366" s="350"/>
    </row>
    <row r="367" spans="1:5" s="302" customFormat="1" ht="22.5">
      <c r="A367" s="362">
        <v>2346</v>
      </c>
      <c r="B367" s="360"/>
      <c r="C367" s="371" t="s">
        <v>1426</v>
      </c>
      <c r="D367" s="356">
        <f>IF((D21-D151)&gt;0,D21-D151,0)</f>
        <v>0</v>
      </c>
      <c r="E367" s="356">
        <f>IF((E21-E151)&gt;0,E21-E151,0)</f>
        <v>4905</v>
      </c>
    </row>
    <row r="368" spans="1:5" s="302" customFormat="1" ht="22.5">
      <c r="A368" s="362">
        <v>2347</v>
      </c>
      <c r="B368" s="360"/>
      <c r="C368" s="371" t="s">
        <v>1427</v>
      </c>
      <c r="D368" s="356">
        <f>IF((D151-D21)&gt;0,D151-D21,0)</f>
        <v>7496</v>
      </c>
      <c r="E368" s="356">
        <f>IF((E151-E21)&gt;0,E151-E21,0)</f>
        <v>0</v>
      </c>
    </row>
    <row r="369" spans="1:5" s="302" customFormat="1" ht="22.5">
      <c r="A369" s="362">
        <v>2348</v>
      </c>
      <c r="B369" s="293"/>
      <c r="C369" s="366" t="s">
        <v>1428</v>
      </c>
      <c r="D369" s="350">
        <f>D370+D371+D372+D373+D374</f>
        <v>7796</v>
      </c>
      <c r="E369" s="350">
        <f>E370+E371+E372+E373+E374</f>
        <v>0</v>
      </c>
    </row>
    <row r="370" spans="1:5" ht="24">
      <c r="A370" s="375">
        <v>2349</v>
      </c>
      <c r="B370" s="360"/>
      <c r="C370" s="367" t="s">
        <v>1429</v>
      </c>
      <c r="D370" s="359">
        <v>7496</v>
      </c>
      <c r="E370" s="351"/>
    </row>
    <row r="371" spans="1:5" ht="24">
      <c r="A371" s="375">
        <v>2350</v>
      </c>
      <c r="B371" s="360"/>
      <c r="C371" s="367" t="s">
        <v>1430</v>
      </c>
      <c r="D371" s="359">
        <v>300</v>
      </c>
      <c r="E371" s="351"/>
    </row>
    <row r="372" spans="1:5" ht="24">
      <c r="A372" s="375">
        <v>2351</v>
      </c>
      <c r="B372" s="360"/>
      <c r="C372" s="367" t="s">
        <v>1431</v>
      </c>
      <c r="D372" s="359"/>
      <c r="E372" s="351"/>
    </row>
    <row r="373" spans="1:5" ht="24">
      <c r="A373" s="375">
        <v>2352</v>
      </c>
      <c r="B373" s="360"/>
      <c r="C373" s="367" t="s">
        <v>1432</v>
      </c>
      <c r="D373" s="359"/>
      <c r="E373" s="351"/>
    </row>
    <row r="374" spans="1:5" ht="24">
      <c r="A374" s="375">
        <v>2353</v>
      </c>
      <c r="B374" s="360"/>
      <c r="C374" s="369" t="s">
        <v>1433</v>
      </c>
      <c r="D374" s="359"/>
      <c r="E374" s="351"/>
    </row>
    <row r="375" spans="1:5" s="302" customFormat="1" ht="22.5">
      <c r="A375" s="362">
        <v>2354</v>
      </c>
      <c r="B375" s="360"/>
      <c r="C375" s="371" t="s">
        <v>1434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1435</v>
      </c>
      <c r="D376" s="359"/>
      <c r="E376" s="351"/>
    </row>
    <row r="377" spans="1:5" ht="24">
      <c r="A377" s="375">
        <v>2356</v>
      </c>
      <c r="B377" s="360"/>
      <c r="C377" s="367" t="s">
        <v>1436</v>
      </c>
      <c r="D377" s="359"/>
      <c r="E377" s="351"/>
    </row>
    <row r="378" spans="1:5" s="302" customFormat="1" ht="22.5">
      <c r="A378" s="362">
        <v>2357</v>
      </c>
      <c r="B378" s="362">
        <v>321121</v>
      </c>
      <c r="C378" s="371" t="s">
        <v>1437</v>
      </c>
      <c r="D378" s="356">
        <f>IF(D367&gt;0,IF((D367+D369-D375)&gt;0,D367+D369-D375,0),IF((D369-D368-D375)&gt;0,D369-D368-D375,0))</f>
        <v>300</v>
      </c>
      <c r="E378" s="356">
        <f>IF(E367&gt;0,IF((E367+E369-E375)&gt;0,E367+E369-E375,0),IF((E369-E368-E375)&gt;0,E369-E368-E375,0))</f>
        <v>4905</v>
      </c>
    </row>
    <row r="379" spans="1:5" ht="22.5">
      <c r="A379" s="362">
        <v>2358</v>
      </c>
      <c r="B379" s="362">
        <v>321122</v>
      </c>
      <c r="C379" s="371" t="s">
        <v>1438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2.5">
      <c r="A380" s="361">
        <v>2359</v>
      </c>
      <c r="B380" s="380"/>
      <c r="C380" s="381" t="s">
        <v>1439</v>
      </c>
      <c r="D380" s="356">
        <f>D381+D382</f>
        <v>300</v>
      </c>
      <c r="E380" s="356">
        <f>E381+E382</f>
        <v>4905</v>
      </c>
    </row>
    <row r="381" spans="1:5" ht="24">
      <c r="A381" s="375">
        <v>2360</v>
      </c>
      <c r="B381" s="360"/>
      <c r="C381" s="367" t="s">
        <v>1440</v>
      </c>
      <c r="D381" s="359"/>
      <c r="E381" s="351"/>
    </row>
    <row r="382" spans="1:5" ht="24">
      <c r="A382" s="375">
        <v>2361</v>
      </c>
      <c r="B382" s="360"/>
      <c r="C382" s="367" t="s">
        <v>1441</v>
      </c>
      <c r="D382" s="359">
        <v>300</v>
      </c>
      <c r="E382" s="351">
        <v>4905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1442</v>
      </c>
      <c r="C384" s="338" t="s">
        <v>1443</v>
      </c>
      <c r="D384" s="592" t="s">
        <v>1444</v>
      </c>
      <c r="E384" s="592"/>
    </row>
    <row r="385" spans="1:5" ht="12.75">
      <c r="A385" s="276"/>
      <c r="B385" s="382"/>
      <c r="C385" s="338" t="s">
        <v>1445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78">
      <selection activeCell="E101" sqref="E101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1446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">
      <c r="A8" s="520" t="str">
        <f>NazKorisnika</f>
        <v>ДОМ ЗДРАВЉА ИВАЊИЦА</v>
      </c>
      <c r="B8" s="282"/>
      <c r="C8" s="283"/>
      <c r="D8" s="283"/>
      <c r="E8" s="283"/>
      <c r="F8" s="345"/>
      <c r="G8" s="277"/>
    </row>
    <row r="9" spans="1:7" s="278" customFormat="1" ht="15">
      <c r="A9" s="284" t="str">
        <f>"Седиште:   "&amp;biop</f>
        <v>Седиште:   ИВАЊИЦА</v>
      </c>
      <c r="B9" s="275"/>
      <c r="C9" s="285"/>
      <c r="D9" s="518" t="str">
        <f>"Матични број:   "&amp;MatBroj</f>
        <v>Матични број:   17870033</v>
      </c>
      <c r="E9" s="285"/>
      <c r="F9" s="345"/>
      <c r="G9" s="277"/>
    </row>
    <row r="10" spans="1:7" s="278" customFormat="1" ht="15">
      <c r="A10" s="284" t="str">
        <f>"ПИБ:   "&amp;bip</f>
        <v>ПИБ:   108576841</v>
      </c>
      <c r="B10" s="275"/>
      <c r="C10" s="285"/>
      <c r="D10" s="519" t="str">
        <f>"Број подрачуна:  "&amp;BrojPodr</f>
        <v>Број подрачуна:  840-867661-43</v>
      </c>
      <c r="E10" s="285"/>
      <c r="F10" s="345"/>
      <c r="G10" s="277"/>
    </row>
    <row r="11" spans="1:7" s="278" customFormat="1" ht="1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">
      <c r="A12" s="287"/>
      <c r="B12" s="282"/>
      <c r="C12" s="283"/>
      <c r="D12" s="283"/>
      <c r="E12" s="283"/>
      <c r="F12" s="345"/>
      <c r="G12" s="277"/>
    </row>
    <row r="13" spans="1:5" ht="15">
      <c r="A13" s="384"/>
      <c r="B13" s="283"/>
      <c r="C13" s="283"/>
      <c r="D13" s="384"/>
      <c r="E13" s="283"/>
    </row>
    <row r="14" spans="1:5" ht="17.25">
      <c r="A14" s="594" t="s">
        <v>1447</v>
      </c>
      <c r="B14" s="594"/>
      <c r="C14" s="594"/>
      <c r="D14" s="594"/>
      <c r="E14" s="594"/>
    </row>
    <row r="15" spans="1:5" ht="12.75">
      <c r="A15" s="595" t="s">
        <v>1838</v>
      </c>
      <c r="B15" s="595"/>
      <c r="C15" s="595"/>
      <c r="D15" s="595"/>
      <c r="E15" s="595"/>
    </row>
    <row r="16" spans="1:5" ht="1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12.75">
      <c r="A18" s="389" t="s">
        <v>1448</v>
      </c>
      <c r="B18" s="583" t="s">
        <v>534</v>
      </c>
      <c r="C18" s="583" t="s">
        <v>535</v>
      </c>
      <c r="D18" s="583" t="s">
        <v>1113</v>
      </c>
      <c r="E18" s="596"/>
    </row>
    <row r="19" spans="1:5" ht="12.75">
      <c r="A19" s="390" t="s">
        <v>1449</v>
      </c>
      <c r="B19" s="583"/>
      <c r="C19" s="583"/>
      <c r="D19" s="319" t="s">
        <v>1114</v>
      </c>
      <c r="E19" s="319" t="s">
        <v>1115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1450</v>
      </c>
      <c r="D21" s="301">
        <f>D22+D47</f>
        <v>7</v>
      </c>
      <c r="E21" s="301">
        <f>E22+E47</f>
        <v>45</v>
      </c>
    </row>
    <row r="22" spans="1:5" ht="22.5">
      <c r="A22" s="319">
        <v>3002</v>
      </c>
      <c r="B22" s="319">
        <v>800000</v>
      </c>
      <c r="C22" s="300" t="s">
        <v>1451</v>
      </c>
      <c r="D22" s="301">
        <f>D23+D30+D37+D40</f>
        <v>7</v>
      </c>
      <c r="E22" s="301">
        <f>E23+E30+E37+E40</f>
        <v>45</v>
      </c>
    </row>
    <row r="23" spans="1:5" ht="22.5">
      <c r="A23" s="319">
        <v>3003</v>
      </c>
      <c r="B23" s="319">
        <v>810000</v>
      </c>
      <c r="C23" s="300" t="s">
        <v>1452</v>
      </c>
      <c r="D23" s="301">
        <f>D24+D26+D28</f>
        <v>7</v>
      </c>
      <c r="E23" s="301">
        <f>E24+E26+E28</f>
        <v>45</v>
      </c>
    </row>
    <row r="24" spans="1:5" ht="15.75" customHeight="1">
      <c r="A24" s="319">
        <v>3004</v>
      </c>
      <c r="B24" s="319">
        <v>811000</v>
      </c>
      <c r="C24" s="300" t="s">
        <v>1453</v>
      </c>
      <c r="D24" s="301">
        <f>D25</f>
        <v>7</v>
      </c>
      <c r="E24" s="301">
        <f>E25</f>
        <v>45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>
        <v>7</v>
      </c>
      <c r="E25" s="306">
        <v>45</v>
      </c>
    </row>
    <row r="26" spans="1:5" ht="15.75" customHeight="1">
      <c r="A26" s="319">
        <v>3006</v>
      </c>
      <c r="B26" s="319">
        <v>812000</v>
      </c>
      <c r="C26" s="300" t="s">
        <v>1454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2.5">
      <c r="A28" s="319">
        <v>3008</v>
      </c>
      <c r="B28" s="319">
        <v>813000</v>
      </c>
      <c r="C28" s="300" t="s">
        <v>1455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1456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1457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2.5">
      <c r="A33" s="319">
        <v>3013</v>
      </c>
      <c r="B33" s="319">
        <v>822000</v>
      </c>
      <c r="C33" s="300" t="s">
        <v>1458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2.5">
      <c r="A35" s="319">
        <v>3015</v>
      </c>
      <c r="B35" s="319">
        <v>823000</v>
      </c>
      <c r="C35" s="300" t="s">
        <v>1459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1460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1461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2.5">
      <c r="A40" s="319">
        <v>3020</v>
      </c>
      <c r="B40" s="319">
        <v>840000</v>
      </c>
      <c r="C40" s="300" t="s">
        <v>1462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1463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1464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1465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2.5">
      <c r="A47" s="319">
        <v>3027</v>
      </c>
      <c r="B47" s="319">
        <v>900000</v>
      </c>
      <c r="C47" s="300" t="s">
        <v>1466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1467</v>
      </c>
      <c r="D48" s="301">
        <f>D49+D59</f>
        <v>0</v>
      </c>
      <c r="E48" s="301">
        <f>E49+E59</f>
        <v>0</v>
      </c>
    </row>
    <row r="49" spans="1:5" ht="22.5">
      <c r="A49" s="319">
        <v>3029</v>
      </c>
      <c r="B49" s="319">
        <v>911000</v>
      </c>
      <c r="C49" s="300" t="s">
        <v>1468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1469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2.5">
      <c r="A59" s="319">
        <v>3039</v>
      </c>
      <c r="B59" s="319">
        <v>912000</v>
      </c>
      <c r="C59" s="300" t="s">
        <v>1470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1471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1472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2.5">
      <c r="A67" s="393">
        <v>3047</v>
      </c>
      <c r="B67" s="319">
        <v>920000</v>
      </c>
      <c r="C67" s="300" t="s">
        <v>1473</v>
      </c>
      <c r="D67" s="301">
        <f>D68+D78</f>
        <v>0</v>
      </c>
      <c r="E67" s="301">
        <f>E68+E78</f>
        <v>0</v>
      </c>
    </row>
    <row r="68" spans="1:5" ht="22.5">
      <c r="A68" s="393">
        <v>3048</v>
      </c>
      <c r="B68" s="319">
        <v>921000</v>
      </c>
      <c r="C68" s="300" t="s">
        <v>1474</v>
      </c>
      <c r="D68" s="301">
        <f>SUM(D69:D77)</f>
        <v>0</v>
      </c>
      <c r="E68" s="301">
        <f>SUM(E69:E77)</f>
        <v>0</v>
      </c>
    </row>
    <row r="69" spans="1:5" ht="12.75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1475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2.5">
      <c r="A78" s="393">
        <v>3058</v>
      </c>
      <c r="B78" s="319">
        <v>922000</v>
      </c>
      <c r="C78" s="300" t="s">
        <v>1476</v>
      </c>
      <c r="D78" s="301">
        <f>SUM(D79:D86)</f>
        <v>0</v>
      </c>
      <c r="E78" s="301">
        <f>SUM(E79:E86)</f>
        <v>0</v>
      </c>
    </row>
    <row r="79" spans="1:5" ht="12.75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12.75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1477</v>
      </c>
      <c r="D87" s="301">
        <f>D88+D134</f>
        <v>34813</v>
      </c>
      <c r="E87" s="301">
        <f>E88+E134</f>
        <v>12435</v>
      </c>
    </row>
    <row r="88" spans="1:5" ht="22.5">
      <c r="A88" s="393">
        <v>3068</v>
      </c>
      <c r="B88" s="319">
        <v>500000</v>
      </c>
      <c r="C88" s="300" t="s">
        <v>1478</v>
      </c>
      <c r="D88" s="301">
        <f>D89+D111+D120+D123+D131</f>
        <v>34813</v>
      </c>
      <c r="E88" s="301">
        <f>E89+E111+E120+E123+E131</f>
        <v>12435</v>
      </c>
    </row>
    <row r="89" spans="1:5" ht="12.75">
      <c r="A89" s="393">
        <v>3069</v>
      </c>
      <c r="B89" s="319">
        <v>510000</v>
      </c>
      <c r="C89" s="300" t="s">
        <v>1479</v>
      </c>
      <c r="D89" s="301">
        <f>D90+D95+D105+D107+D109</f>
        <v>34813</v>
      </c>
      <c r="E89" s="301">
        <f>E90+E95+E105+E107+E109</f>
        <v>12435</v>
      </c>
    </row>
    <row r="90" spans="1:5" ht="12.75">
      <c r="A90" s="393">
        <v>3070</v>
      </c>
      <c r="B90" s="319">
        <v>511000</v>
      </c>
      <c r="C90" s="300" t="s">
        <v>1480</v>
      </c>
      <c r="D90" s="301">
        <f>SUM(D91:D94)</f>
        <v>26472</v>
      </c>
      <c r="E90" s="301">
        <f>SUM(E91:E94)</f>
        <v>268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>
        <v>25773</v>
      </c>
      <c r="E92" s="306">
        <v>268</v>
      </c>
    </row>
    <row r="93" spans="1:5" ht="12.75">
      <c r="A93" s="392">
        <v>3073</v>
      </c>
      <c r="B93" s="392">
        <v>511300</v>
      </c>
      <c r="C93" s="305" t="s">
        <v>573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>
        <v>699</v>
      </c>
      <c r="E94" s="306"/>
    </row>
    <row r="95" spans="1:5" ht="12.75">
      <c r="A95" s="393">
        <v>3075</v>
      </c>
      <c r="B95" s="319">
        <v>512000</v>
      </c>
      <c r="C95" s="300" t="s">
        <v>1481</v>
      </c>
      <c r="D95" s="301">
        <f>SUM(D96:D104)</f>
        <v>8341</v>
      </c>
      <c r="E95" s="301">
        <f>SUM(E96:E104)</f>
        <v>12167</v>
      </c>
    </row>
    <row r="96" spans="1:5" ht="12.75">
      <c r="A96" s="392">
        <v>3076</v>
      </c>
      <c r="B96" s="392">
        <v>512100</v>
      </c>
      <c r="C96" s="305" t="s">
        <v>575</v>
      </c>
      <c r="D96" s="306">
        <v>4160</v>
      </c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350</v>
      </c>
      <c r="E97" s="306">
        <v>4197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>
        <v>4</v>
      </c>
      <c r="E99" s="306">
        <v>3</v>
      </c>
    </row>
    <row r="100" spans="1:5" ht="12.75">
      <c r="A100" s="392">
        <v>3080</v>
      </c>
      <c r="B100" s="392">
        <v>512500</v>
      </c>
      <c r="C100" s="305" t="s">
        <v>185</v>
      </c>
      <c r="D100" s="306">
        <v>3827</v>
      </c>
      <c r="E100" s="306">
        <v>7967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12.75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1482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1483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1484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1485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1486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1487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1488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1489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1490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1491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1492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1493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1494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3.75">
      <c r="A131" s="396">
        <v>3111</v>
      </c>
      <c r="B131" s="370">
        <v>550000</v>
      </c>
      <c r="C131" s="371" t="s">
        <v>1495</v>
      </c>
      <c r="D131" s="397">
        <f>D132</f>
        <v>0</v>
      </c>
      <c r="E131" s="397">
        <f>E132</f>
        <v>0</v>
      </c>
    </row>
    <row r="132" spans="1:5" ht="33.75">
      <c r="A132" s="393">
        <v>3112</v>
      </c>
      <c r="B132" s="370">
        <v>551000</v>
      </c>
      <c r="C132" s="371" t="s">
        <v>1496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2.5">
      <c r="A134" s="393">
        <v>3114</v>
      </c>
      <c r="B134" s="390">
        <v>600000</v>
      </c>
      <c r="C134" s="399" t="s">
        <v>1497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1498</v>
      </c>
      <c r="D135" s="301">
        <f>D136+D146+D154+D156+D158</f>
        <v>0</v>
      </c>
      <c r="E135" s="301">
        <f>E136+E146+E154+E156+E158</f>
        <v>0</v>
      </c>
    </row>
    <row r="136" spans="1:5" ht="22.5">
      <c r="A136" s="393">
        <v>3116</v>
      </c>
      <c r="B136" s="319">
        <v>611000</v>
      </c>
      <c r="C136" s="300" t="s">
        <v>1499</v>
      </c>
      <c r="D136" s="301">
        <f>SUM(D137:D145)</f>
        <v>0</v>
      </c>
      <c r="E136" s="301">
        <f>SUM(E137:E145)</f>
        <v>0</v>
      </c>
    </row>
    <row r="137" spans="1:5" ht="12.75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12.75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1500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2.5">
      <c r="A146" s="393">
        <v>3126</v>
      </c>
      <c r="B146" s="319">
        <v>612000</v>
      </c>
      <c r="C146" s="300" t="s">
        <v>1501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2.5">
      <c r="A156" s="393">
        <v>3136</v>
      </c>
      <c r="B156" s="370">
        <v>614000</v>
      </c>
      <c r="C156" s="371" t="s">
        <v>1505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2.5">
      <c r="A158" s="361">
        <v>3138</v>
      </c>
      <c r="B158" s="370">
        <v>615000</v>
      </c>
      <c r="C158" s="371" t="s">
        <v>1506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2.5">
      <c r="A160" s="393">
        <v>3140</v>
      </c>
      <c r="B160" s="390">
        <v>620000</v>
      </c>
      <c r="C160" s="399" t="s">
        <v>1507</v>
      </c>
      <c r="D160" s="301">
        <f>D161+D171+D180</f>
        <v>0</v>
      </c>
      <c r="E160" s="301">
        <f>E161+E171+E180</f>
        <v>0</v>
      </c>
    </row>
    <row r="161" spans="1:5" ht="22.5">
      <c r="A161" s="396">
        <v>3141</v>
      </c>
      <c r="B161" s="319">
        <v>621000</v>
      </c>
      <c r="C161" s="300" t="s">
        <v>1508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2.5">
      <c r="A171" s="396">
        <v>3151</v>
      </c>
      <c r="B171" s="319">
        <v>622000</v>
      </c>
      <c r="C171" s="300" t="s">
        <v>1509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3.75">
      <c r="A180" s="393">
        <v>3160</v>
      </c>
      <c r="B180" s="370">
        <v>623000</v>
      </c>
      <c r="C180" s="371" t="s">
        <v>1510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1511</v>
      </c>
      <c r="D181" s="398"/>
      <c r="E181" s="306"/>
    </row>
    <row r="182" spans="1:5" ht="12.75">
      <c r="A182" s="393">
        <v>3162</v>
      </c>
      <c r="B182" s="390"/>
      <c r="C182" s="399" t="s">
        <v>1512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1513</v>
      </c>
      <c r="D183" s="301">
        <f>IF(D87-D21&gt;0,D87-D21,0)</f>
        <v>34806</v>
      </c>
      <c r="E183" s="301">
        <f>IF(E87-E21&gt;0,E87-E21,0)</f>
        <v>12390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1442</v>
      </c>
      <c r="C185" s="338" t="s">
        <v>1514</v>
      </c>
      <c r="D185" s="592" t="s">
        <v>1515</v>
      </c>
      <c r="E185" s="592"/>
    </row>
    <row r="186" spans="1:5" ht="12.75">
      <c r="A186" s="283"/>
      <c r="B186" s="406"/>
      <c r="C186" s="338" t="s">
        <v>1445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57">
      <selection activeCell="E461" sqref="E461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">
      <c r="A8" s="520" t="str">
        <f>NazKorisnika</f>
        <v>ДОМ ЗДРАВЉА ИВАЊИЦА</v>
      </c>
      <c r="B8" s="282"/>
      <c r="C8" s="283"/>
      <c r="D8" s="283"/>
      <c r="E8" s="283"/>
      <c r="F8" s="345"/>
      <c r="G8" s="277"/>
    </row>
    <row r="9" spans="1:7" s="278" customFormat="1" ht="15">
      <c r="A9" s="284" t="str">
        <f>"Седиште:   "&amp;biop</f>
        <v>Седиште:   ИВАЊИЦА</v>
      </c>
      <c r="B9" s="275"/>
      <c r="C9" s="285"/>
      <c r="D9" s="518" t="str">
        <f>"Матични број:   "&amp;MatBroj</f>
        <v>Матични број:   17870033</v>
      </c>
      <c r="E9" s="285"/>
      <c r="F9" s="345"/>
      <c r="G9" s="277"/>
    </row>
    <row r="10" spans="1:7" s="278" customFormat="1" ht="15">
      <c r="A10" s="284" t="str">
        <f>"ПИБ:   "&amp;bip</f>
        <v>ПИБ:   108576841</v>
      </c>
      <c r="B10" s="275"/>
      <c r="C10" s="285"/>
      <c r="D10" s="519" t="str">
        <f>"Број подрачуна:  "&amp;BrojPodr</f>
        <v>Број подрачуна:  840-867661-43</v>
      </c>
      <c r="E10" s="285"/>
      <c r="F10" s="345"/>
      <c r="G10" s="277"/>
    </row>
    <row r="11" spans="1:7" s="278" customFormat="1" ht="1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">
      <c r="A12" s="287"/>
      <c r="B12" s="282"/>
      <c r="C12" s="283"/>
      <c r="D12" s="283"/>
      <c r="E12" s="283"/>
      <c r="F12" s="345"/>
      <c r="G12" s="277"/>
    </row>
    <row r="13" spans="1:5" ht="15">
      <c r="A13" s="287"/>
      <c r="B13" s="283"/>
      <c r="C13" s="384"/>
      <c r="D13" s="283"/>
      <c r="E13" s="283"/>
    </row>
    <row r="14" spans="1:5" ht="17.25">
      <c r="A14" s="594" t="s">
        <v>1517</v>
      </c>
      <c r="B14" s="594"/>
      <c r="C14" s="594"/>
      <c r="D14" s="594"/>
      <c r="E14" s="594"/>
    </row>
    <row r="15" spans="1:5" ht="12.75">
      <c r="A15" s="597" t="s">
        <v>1838</v>
      </c>
      <c r="B15" s="597"/>
      <c r="C15" s="597"/>
      <c r="D15" s="597"/>
      <c r="E15" s="597"/>
    </row>
    <row r="16" spans="1:5" ht="1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70" t="s">
        <v>533</v>
      </c>
      <c r="B18" s="570" t="s">
        <v>534</v>
      </c>
      <c r="C18" s="570" t="s">
        <v>535</v>
      </c>
      <c r="D18" s="598" t="s">
        <v>1518</v>
      </c>
      <c r="E18" s="599"/>
    </row>
    <row r="19" spans="1:5" ht="22.5" customHeight="1">
      <c r="A19" s="569"/>
      <c r="B19" s="569"/>
      <c r="C19" s="569"/>
      <c r="D19" s="293" t="s">
        <v>1114</v>
      </c>
      <c r="E19" s="293" t="s">
        <v>1115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1519</v>
      </c>
      <c r="D21" s="350">
        <f>D22+D126+D151</f>
        <v>261761</v>
      </c>
      <c r="E21" s="350">
        <f>E22+E126+E151</f>
        <v>260889</v>
      </c>
    </row>
    <row r="22" spans="1:5" s="391" customFormat="1" ht="22.5">
      <c r="A22" s="293">
        <v>4002</v>
      </c>
      <c r="B22" s="293">
        <v>700000</v>
      </c>
      <c r="C22" s="316" t="s">
        <v>1520</v>
      </c>
      <c r="D22" s="350">
        <f>D23+D67+D77+D89+D114+D119+D123</f>
        <v>261754</v>
      </c>
      <c r="E22" s="350">
        <f>E23+E67+E77+E89+E114+E119+E123</f>
        <v>260844</v>
      </c>
    </row>
    <row r="23" spans="1:5" s="391" customFormat="1" ht="22.5">
      <c r="A23" s="293">
        <v>4003</v>
      </c>
      <c r="B23" s="293">
        <v>710000</v>
      </c>
      <c r="C23" s="316" t="s">
        <v>1521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2.5">
      <c r="A24" s="293">
        <v>4004</v>
      </c>
      <c r="B24" s="293">
        <v>711000</v>
      </c>
      <c r="C24" s="316" t="s">
        <v>1522</v>
      </c>
      <c r="D24" s="350">
        <f>SUM(D25:D27)</f>
        <v>0</v>
      </c>
      <c r="E24" s="350">
        <f>SUM(E25:E27)</f>
        <v>0</v>
      </c>
    </row>
    <row r="25" spans="1:5" ht="12.75">
      <c r="A25" s="303">
        <v>4005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2.5">
      <c r="A43" s="361">
        <v>4023</v>
      </c>
      <c r="B43" s="293">
        <v>715000</v>
      </c>
      <c r="C43" s="316" t="s">
        <v>1526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3.75">
      <c r="A60" s="361">
        <v>4040</v>
      </c>
      <c r="B60" s="296">
        <v>719000</v>
      </c>
      <c r="C60" s="363" t="s">
        <v>1530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1531</v>
      </c>
      <c r="D67" s="350">
        <f>D68+D73</f>
        <v>0</v>
      </c>
      <c r="E67" s="350">
        <f>E68+E73</f>
        <v>0</v>
      </c>
    </row>
    <row r="68" spans="1:5" s="391" customFormat="1" ht="22.5">
      <c r="A68" s="361">
        <v>4048</v>
      </c>
      <c r="B68" s="293">
        <v>721000</v>
      </c>
      <c r="C68" s="316" t="s">
        <v>1532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1534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2.5">
      <c r="A81" s="361">
        <v>4061</v>
      </c>
      <c r="B81" s="293">
        <v>732000</v>
      </c>
      <c r="C81" s="316" t="s">
        <v>1536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1537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1538</v>
      </c>
      <c r="D89" s="350">
        <f>D90+D97+D102+D109+D112</f>
        <v>10826</v>
      </c>
      <c r="E89" s="350">
        <f>E90+E97+E102+E109+E112</f>
        <v>9445</v>
      </c>
    </row>
    <row r="90" spans="1:5" s="391" customFormat="1" ht="14.25" customHeight="1">
      <c r="A90" s="361">
        <v>4070</v>
      </c>
      <c r="B90" s="293">
        <v>741000</v>
      </c>
      <c r="C90" s="316" t="s">
        <v>1539</v>
      </c>
      <c r="D90" s="350">
        <f>SUM(D91:D96)</f>
        <v>710</v>
      </c>
      <c r="E90" s="350">
        <f>SUM(E91:E96)</f>
        <v>60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710</v>
      </c>
      <c r="E94" s="351">
        <v>60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2.5">
      <c r="A97" s="361">
        <v>4077</v>
      </c>
      <c r="B97" s="296">
        <v>742000</v>
      </c>
      <c r="C97" s="363" t="s">
        <v>1540</v>
      </c>
      <c r="D97" s="350">
        <f>SUM(D98:D101)</f>
        <v>9996</v>
      </c>
      <c r="E97" s="350">
        <f>SUM(E98:E101)</f>
        <v>9215</v>
      </c>
    </row>
    <row r="98" spans="1:5" ht="24">
      <c r="A98" s="303">
        <v>4078</v>
      </c>
      <c r="B98" s="303">
        <v>742100</v>
      </c>
      <c r="C98" s="318" t="s">
        <v>436</v>
      </c>
      <c r="D98" s="351">
        <v>9996</v>
      </c>
      <c r="E98" s="351">
        <v>9215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2.5">
      <c r="A102" s="361">
        <v>4082</v>
      </c>
      <c r="B102" s="293">
        <v>743000</v>
      </c>
      <c r="C102" s="316" t="s">
        <v>1541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1319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2.5">
      <c r="A109" s="361">
        <v>4089</v>
      </c>
      <c r="B109" s="293">
        <v>744000</v>
      </c>
      <c r="C109" s="316" t="s">
        <v>1542</v>
      </c>
      <c r="D109" s="350">
        <f>D110+D111</f>
        <v>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1543</v>
      </c>
      <c r="D112" s="350">
        <f>D113</f>
        <v>120</v>
      </c>
      <c r="E112" s="350">
        <f>E113</f>
        <v>170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120</v>
      </c>
      <c r="E113" s="351">
        <v>170</v>
      </c>
    </row>
    <row r="114" spans="1:5" s="391" customFormat="1" ht="22.5">
      <c r="A114" s="361">
        <v>4094</v>
      </c>
      <c r="B114" s="293">
        <v>770000</v>
      </c>
      <c r="C114" s="316" t="s">
        <v>1544</v>
      </c>
      <c r="D114" s="350">
        <f>D115+D117</f>
        <v>1201</v>
      </c>
      <c r="E114" s="350">
        <f>E115+E117</f>
        <v>3719</v>
      </c>
    </row>
    <row r="115" spans="1:5" s="391" customFormat="1" ht="22.5">
      <c r="A115" s="361">
        <v>4095</v>
      </c>
      <c r="B115" s="293">
        <v>771000</v>
      </c>
      <c r="C115" s="316" t="s">
        <v>1545</v>
      </c>
      <c r="D115" s="350">
        <f>D116</f>
        <v>1108</v>
      </c>
      <c r="E115" s="350">
        <f>E116</f>
        <v>3605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>
        <v>1108</v>
      </c>
      <c r="E116" s="351">
        <v>3605</v>
      </c>
    </row>
    <row r="117" spans="1:5" s="391" customFormat="1" ht="22.5">
      <c r="A117" s="361">
        <v>4097</v>
      </c>
      <c r="B117" s="293">
        <v>772000</v>
      </c>
      <c r="C117" s="316" t="s">
        <v>1546</v>
      </c>
      <c r="D117" s="350">
        <f>D118</f>
        <v>93</v>
      </c>
      <c r="E117" s="350">
        <f>E118</f>
        <v>114</v>
      </c>
    </row>
    <row r="118" spans="1:5" ht="24">
      <c r="A118" s="303">
        <v>4098</v>
      </c>
      <c r="B118" s="303">
        <v>772100</v>
      </c>
      <c r="C118" s="318" t="s">
        <v>655</v>
      </c>
      <c r="D118" s="351">
        <v>93</v>
      </c>
      <c r="E118" s="351">
        <v>114</v>
      </c>
    </row>
    <row r="119" spans="1:5" s="391" customFormat="1" ht="22.5">
      <c r="A119" s="361">
        <v>4099</v>
      </c>
      <c r="B119" s="293">
        <v>780000</v>
      </c>
      <c r="C119" s="316" t="s">
        <v>1547</v>
      </c>
      <c r="D119" s="350">
        <f>D120</f>
        <v>213584</v>
      </c>
      <c r="E119" s="350">
        <f>E120</f>
        <v>221135</v>
      </c>
    </row>
    <row r="120" spans="1:5" s="391" customFormat="1" ht="22.5">
      <c r="A120" s="361">
        <v>4100</v>
      </c>
      <c r="B120" s="293">
        <v>781000</v>
      </c>
      <c r="C120" s="316" t="s">
        <v>1548</v>
      </c>
      <c r="D120" s="350">
        <f>D121+D122</f>
        <v>213584</v>
      </c>
      <c r="E120" s="350">
        <f>E121+E122</f>
        <v>221135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213584</v>
      </c>
      <c r="E121" s="351">
        <v>221135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1549</v>
      </c>
      <c r="D123" s="350">
        <f>D124</f>
        <v>36143</v>
      </c>
      <c r="E123" s="350">
        <f>E124</f>
        <v>26545</v>
      </c>
    </row>
    <row r="124" spans="1:5" s="391" customFormat="1" ht="14.25" customHeight="1">
      <c r="A124" s="361">
        <v>4104</v>
      </c>
      <c r="B124" s="293">
        <v>791000</v>
      </c>
      <c r="C124" s="316" t="s">
        <v>1550</v>
      </c>
      <c r="D124" s="350">
        <f>D125</f>
        <v>36143</v>
      </c>
      <c r="E124" s="350">
        <f>E125</f>
        <v>26545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36143</v>
      </c>
      <c r="E125" s="351">
        <v>26545</v>
      </c>
    </row>
    <row r="126" spans="1:5" s="391" customFormat="1" ht="22.5">
      <c r="A126" s="362">
        <v>4106</v>
      </c>
      <c r="B126" s="370">
        <v>800000</v>
      </c>
      <c r="C126" s="371" t="s">
        <v>1551</v>
      </c>
      <c r="D126" s="356">
        <f>D127+D134+D141+D144</f>
        <v>7</v>
      </c>
      <c r="E126" s="350">
        <f>E127+E134+E141+E144</f>
        <v>45</v>
      </c>
    </row>
    <row r="127" spans="1:5" s="391" customFormat="1" ht="22.5">
      <c r="A127" s="362">
        <v>4107</v>
      </c>
      <c r="B127" s="370">
        <v>810000</v>
      </c>
      <c r="C127" s="371" t="s">
        <v>1552</v>
      </c>
      <c r="D127" s="356">
        <f>D128+D130+D132</f>
        <v>7</v>
      </c>
      <c r="E127" s="350">
        <f>E128+E130+E132</f>
        <v>45</v>
      </c>
    </row>
    <row r="128" spans="1:5" s="391" customFormat="1" ht="15" customHeight="1">
      <c r="A128" s="362">
        <v>4108</v>
      </c>
      <c r="B128" s="370">
        <v>811000</v>
      </c>
      <c r="C128" s="371" t="s">
        <v>1553</v>
      </c>
      <c r="D128" s="356">
        <f>D129</f>
        <v>7</v>
      </c>
      <c r="E128" s="350">
        <f>E129</f>
        <v>45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>
        <v>7</v>
      </c>
      <c r="E129" s="351">
        <v>45</v>
      </c>
    </row>
    <row r="130" spans="1:5" s="391" customFormat="1" ht="15" customHeight="1">
      <c r="A130" s="361">
        <v>4110</v>
      </c>
      <c r="B130" s="293">
        <v>812000</v>
      </c>
      <c r="C130" s="316" t="s">
        <v>1554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2.5">
      <c r="A132" s="361">
        <v>4112</v>
      </c>
      <c r="B132" s="293">
        <v>813000</v>
      </c>
      <c r="C132" s="316" t="s">
        <v>1555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1556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1559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1560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1561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2.5">
      <c r="A144" s="360">
        <v>4124</v>
      </c>
      <c r="B144" s="370">
        <v>840000</v>
      </c>
      <c r="C144" s="371" t="s">
        <v>1562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1563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1564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1565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2.5">
      <c r="A151" s="362">
        <v>4131</v>
      </c>
      <c r="B151" s="370">
        <v>900000</v>
      </c>
      <c r="C151" s="371" t="s">
        <v>1566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1567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1568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1469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2.5">
      <c r="A163" s="361">
        <v>4143</v>
      </c>
      <c r="B163" s="293">
        <v>912000</v>
      </c>
      <c r="C163" s="316" t="s">
        <v>1569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1472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2.5">
      <c r="A171" s="362">
        <v>4151</v>
      </c>
      <c r="B171" s="370">
        <v>920000</v>
      </c>
      <c r="C171" s="371" t="s">
        <v>1570</v>
      </c>
      <c r="D171" s="356">
        <f>D172+D182</f>
        <v>0</v>
      </c>
      <c r="E171" s="350">
        <f>E172+E182</f>
        <v>0</v>
      </c>
    </row>
    <row r="172" spans="1:5" s="391" customFormat="1" ht="22.5">
      <c r="A172" s="362">
        <v>4152</v>
      </c>
      <c r="B172" s="370">
        <v>921000</v>
      </c>
      <c r="C172" s="371" t="s">
        <v>1571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1475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12.75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2.5">
      <c r="A182" s="362">
        <v>4162</v>
      </c>
      <c r="B182" s="370">
        <v>922000</v>
      </c>
      <c r="C182" s="371" t="s">
        <v>1572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1573</v>
      </c>
      <c r="D191" s="350">
        <f>D192+D360+D406</f>
        <v>269257</v>
      </c>
      <c r="E191" s="350">
        <f>E192+E360+E406</f>
        <v>255984</v>
      </c>
    </row>
    <row r="192" spans="1:5" s="412" customFormat="1" ht="22.5">
      <c r="A192" s="362">
        <v>4172</v>
      </c>
      <c r="B192" s="293">
        <v>400000</v>
      </c>
      <c r="C192" s="316" t="s">
        <v>1574</v>
      </c>
      <c r="D192" s="350">
        <f>D193+D215+D260+D275+D299+D312+D328+D343</f>
        <v>234444</v>
      </c>
      <c r="E192" s="350">
        <f>E193+E215+E260+E275+E299+E312+E328+E343</f>
        <v>243549</v>
      </c>
    </row>
    <row r="193" spans="1:5" s="391" customFormat="1" ht="22.5">
      <c r="A193" s="361">
        <v>4173</v>
      </c>
      <c r="B193" s="293">
        <v>410000</v>
      </c>
      <c r="C193" s="316" t="s">
        <v>1575</v>
      </c>
      <c r="D193" s="350">
        <f>D194+D196+D200+D202+D207+D209+D211+D213</f>
        <v>172303</v>
      </c>
      <c r="E193" s="350">
        <f>E194+E196+E200+E202+E207+E209+E211+E213</f>
        <v>171627</v>
      </c>
    </row>
    <row r="194" spans="1:5" s="391" customFormat="1" ht="22.5">
      <c r="A194" s="362">
        <v>4174</v>
      </c>
      <c r="B194" s="293">
        <v>411000</v>
      </c>
      <c r="C194" s="316" t="s">
        <v>1576</v>
      </c>
      <c r="D194" s="350">
        <f>D195</f>
        <v>136739</v>
      </c>
      <c r="E194" s="350">
        <f>E195</f>
        <v>137623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136739</v>
      </c>
      <c r="E195" s="351">
        <v>137623</v>
      </c>
    </row>
    <row r="196" spans="1:5" s="391" customFormat="1" ht="22.5">
      <c r="A196" s="362">
        <v>4176</v>
      </c>
      <c r="B196" s="293">
        <v>412000</v>
      </c>
      <c r="C196" s="316" t="s">
        <v>1577</v>
      </c>
      <c r="D196" s="350">
        <f>SUM(D197:D199)</f>
        <v>24530</v>
      </c>
      <c r="E196" s="350">
        <f>SUM(E197:E199)</f>
        <v>24122</v>
      </c>
    </row>
    <row r="197" spans="1:5" ht="15" customHeight="1">
      <c r="A197" s="303">
        <v>4177</v>
      </c>
      <c r="B197" s="303">
        <v>412100</v>
      </c>
      <c r="C197" s="318" t="s">
        <v>1349</v>
      </c>
      <c r="D197" s="351">
        <v>16445</v>
      </c>
      <c r="E197" s="351">
        <v>16171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7057</v>
      </c>
      <c r="E198" s="351">
        <v>6940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1028</v>
      </c>
      <c r="E199" s="351">
        <v>1011</v>
      </c>
    </row>
    <row r="200" spans="1:5" s="391" customFormat="1" ht="15" customHeight="1">
      <c r="A200" s="362">
        <v>4180</v>
      </c>
      <c r="B200" s="293">
        <v>413000</v>
      </c>
      <c r="C200" s="316" t="s">
        <v>1578</v>
      </c>
      <c r="D200" s="350">
        <f>D201</f>
        <v>1286</v>
      </c>
      <c r="E200" s="350">
        <f>E201</f>
        <v>1464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1286</v>
      </c>
      <c r="E201" s="351">
        <v>1464</v>
      </c>
    </row>
    <row r="202" spans="1:5" s="391" customFormat="1" ht="15" customHeight="1">
      <c r="A202" s="362">
        <v>4182</v>
      </c>
      <c r="B202" s="293">
        <v>414000</v>
      </c>
      <c r="C202" s="316" t="s">
        <v>1579</v>
      </c>
      <c r="D202" s="350">
        <f>SUM(D203:D206)</f>
        <v>2948</v>
      </c>
      <c r="E202" s="350">
        <f>SUM(E203:E206)</f>
        <v>2258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>
        <v>113</v>
      </c>
      <c r="E203" s="351"/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2835</v>
      </c>
      <c r="E205" s="351">
        <v>2258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1580</v>
      </c>
      <c r="D207" s="350">
        <f>D208</f>
        <v>4104</v>
      </c>
      <c r="E207" s="350">
        <f>E208</f>
        <v>3362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4104</v>
      </c>
      <c r="E208" s="351">
        <v>3362</v>
      </c>
    </row>
    <row r="209" spans="1:5" s="391" customFormat="1" ht="22.5">
      <c r="A209" s="361">
        <v>4189</v>
      </c>
      <c r="B209" s="293">
        <v>416000</v>
      </c>
      <c r="C209" s="316" t="s">
        <v>1581</v>
      </c>
      <c r="D209" s="350">
        <f>D210</f>
        <v>2696</v>
      </c>
      <c r="E209" s="350">
        <f>E210</f>
        <v>2798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2696</v>
      </c>
      <c r="E210" s="351">
        <v>2798</v>
      </c>
    </row>
    <row r="211" spans="1:5" s="391" customFormat="1" ht="15" customHeight="1">
      <c r="A211" s="361">
        <v>4191</v>
      </c>
      <c r="B211" s="293">
        <v>417000</v>
      </c>
      <c r="C211" s="316" t="s">
        <v>1582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1583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2.5">
      <c r="A215" s="361">
        <v>4195</v>
      </c>
      <c r="B215" s="293">
        <v>420000</v>
      </c>
      <c r="C215" s="316" t="s">
        <v>1584</v>
      </c>
      <c r="D215" s="350">
        <f>D216+D224+D230+D239+D247+D250</f>
        <v>60429</v>
      </c>
      <c r="E215" s="350">
        <f>E216+E224+E230+E239+E247+E250</f>
        <v>69979</v>
      </c>
    </row>
    <row r="216" spans="1:5" s="412" customFormat="1" ht="12.75">
      <c r="A216" s="361">
        <v>4196</v>
      </c>
      <c r="B216" s="293">
        <v>421000</v>
      </c>
      <c r="C216" s="316" t="s">
        <v>1585</v>
      </c>
      <c r="D216" s="350">
        <f>SUM(D217:D223)</f>
        <v>22668</v>
      </c>
      <c r="E216" s="350">
        <f>SUM(E217:E223)</f>
        <v>19747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401</v>
      </c>
      <c r="E217" s="351">
        <v>408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20080</v>
      </c>
      <c r="E218" s="351">
        <v>17096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812</v>
      </c>
      <c r="E219" s="351">
        <v>709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661</v>
      </c>
      <c r="E220" s="351">
        <v>751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538</v>
      </c>
      <c r="E221" s="351">
        <v>502</v>
      </c>
    </row>
    <row r="222" spans="1:5" ht="12.75">
      <c r="A222" s="303">
        <v>4202</v>
      </c>
      <c r="B222" s="303">
        <v>421600</v>
      </c>
      <c r="C222" s="318" t="s">
        <v>66</v>
      </c>
      <c r="D222" s="351">
        <v>161</v>
      </c>
      <c r="E222" s="351">
        <v>264</v>
      </c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>
        <v>15</v>
      </c>
      <c r="E223" s="351">
        <v>17</v>
      </c>
    </row>
    <row r="224" spans="1:5" s="412" customFormat="1" ht="12.75">
      <c r="A224" s="361">
        <v>4204</v>
      </c>
      <c r="B224" s="293">
        <v>422000</v>
      </c>
      <c r="C224" s="316" t="s">
        <v>1586</v>
      </c>
      <c r="D224" s="350">
        <f>SUM(D225:D229)</f>
        <v>873</v>
      </c>
      <c r="E224" s="350">
        <f>SUM(E225:E229)</f>
        <v>468</v>
      </c>
    </row>
    <row r="225" spans="1:5" ht="12.75">
      <c r="A225" s="365">
        <v>4205</v>
      </c>
      <c r="B225" s="303">
        <v>422100</v>
      </c>
      <c r="C225" s="318" t="s">
        <v>8</v>
      </c>
      <c r="D225" s="351"/>
      <c r="E225" s="351">
        <v>7</v>
      </c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>
        <v>873</v>
      </c>
      <c r="E227" s="351">
        <v>461</v>
      </c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1587</v>
      </c>
      <c r="D230" s="350">
        <f>SUM(D231:D238)</f>
        <v>4187</v>
      </c>
      <c r="E230" s="350">
        <f>SUM(E231:E238)</f>
        <v>8052</v>
      </c>
    </row>
    <row r="231" spans="1:5" ht="12.75">
      <c r="A231" s="365">
        <v>4211</v>
      </c>
      <c r="B231" s="303">
        <v>423100</v>
      </c>
      <c r="C231" s="318" t="s">
        <v>322</v>
      </c>
      <c r="D231" s="351">
        <v>345</v>
      </c>
      <c r="E231" s="351">
        <v>253</v>
      </c>
    </row>
    <row r="232" spans="1:5" ht="12.75">
      <c r="A232" s="303">
        <v>4212</v>
      </c>
      <c r="B232" s="303">
        <v>423200</v>
      </c>
      <c r="C232" s="318" t="s">
        <v>323</v>
      </c>
      <c r="D232" s="351">
        <v>779</v>
      </c>
      <c r="E232" s="351">
        <v>861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515</v>
      </c>
      <c r="E233" s="351">
        <v>419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23</v>
      </c>
      <c r="E234" s="351">
        <v>13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1839</v>
      </c>
      <c r="E235" s="351">
        <v>5119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89</v>
      </c>
      <c r="E237" s="351">
        <v>64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597</v>
      </c>
      <c r="E238" s="351">
        <v>1323</v>
      </c>
    </row>
    <row r="239" spans="1:5" s="412" customFormat="1" ht="12.75">
      <c r="A239" s="361">
        <v>4219</v>
      </c>
      <c r="B239" s="293">
        <v>424000</v>
      </c>
      <c r="C239" s="316" t="s">
        <v>1588</v>
      </c>
      <c r="D239" s="350">
        <f>SUM(D240:D246)</f>
        <v>1405</v>
      </c>
      <c r="E239" s="350">
        <f>SUM(E240:E246)</f>
        <v>682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1405</v>
      </c>
      <c r="E242" s="351">
        <v>682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12.75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/>
      <c r="E246" s="351"/>
    </row>
    <row r="247" spans="1:5" s="412" customFormat="1" ht="22.5">
      <c r="A247" s="361">
        <v>4227</v>
      </c>
      <c r="B247" s="293">
        <v>425000</v>
      </c>
      <c r="C247" s="316" t="s">
        <v>1589</v>
      </c>
      <c r="D247" s="350">
        <f>D248+D249</f>
        <v>4281</v>
      </c>
      <c r="E247" s="350">
        <f>E248+E249</f>
        <v>10734</v>
      </c>
    </row>
    <row r="248" spans="1:5" ht="12.75">
      <c r="A248" s="303">
        <v>4228</v>
      </c>
      <c r="B248" s="303">
        <v>425100</v>
      </c>
      <c r="C248" s="318" t="s">
        <v>1590</v>
      </c>
      <c r="D248" s="351">
        <v>523</v>
      </c>
      <c r="E248" s="351">
        <v>6500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3758</v>
      </c>
      <c r="E249" s="351">
        <v>4234</v>
      </c>
    </row>
    <row r="250" spans="1:5" s="412" customFormat="1" ht="12.75">
      <c r="A250" s="361">
        <v>4230</v>
      </c>
      <c r="B250" s="293">
        <v>426000</v>
      </c>
      <c r="C250" s="316" t="s">
        <v>1591</v>
      </c>
      <c r="D250" s="350">
        <f>SUM(D251:D259)</f>
        <v>27015</v>
      </c>
      <c r="E250" s="350">
        <f>SUM(E251:E259)</f>
        <v>30296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821</v>
      </c>
      <c r="E251" s="351">
        <v>1133</v>
      </c>
    </row>
    <row r="252" spans="1:5" ht="12.75">
      <c r="A252" s="303">
        <v>4232</v>
      </c>
      <c r="B252" s="303">
        <v>426200</v>
      </c>
      <c r="C252" s="318" t="s">
        <v>1363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139</v>
      </c>
      <c r="E253" s="351">
        <v>192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5736</v>
      </c>
      <c r="E254" s="351">
        <v>6719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17554</v>
      </c>
      <c r="E257" s="351">
        <v>18978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2399</v>
      </c>
      <c r="E258" s="351">
        <v>2192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366</v>
      </c>
      <c r="E259" s="351">
        <v>1082</v>
      </c>
    </row>
    <row r="260" spans="1:5" s="412" customFormat="1" ht="22.5">
      <c r="A260" s="361">
        <v>4240</v>
      </c>
      <c r="B260" s="293">
        <v>430000</v>
      </c>
      <c r="C260" s="316" t="s">
        <v>1592</v>
      </c>
      <c r="D260" s="350">
        <f>D261+D265+D267+D269+D273</f>
        <v>338</v>
      </c>
      <c r="E260" s="350">
        <f>E261+E265+E267+E269+E273</f>
        <v>352</v>
      </c>
    </row>
    <row r="261" spans="1:5" s="412" customFormat="1" ht="22.5">
      <c r="A261" s="361">
        <v>4241</v>
      </c>
      <c r="B261" s="293">
        <v>431000</v>
      </c>
      <c r="C261" s="316" t="s">
        <v>1593</v>
      </c>
      <c r="D261" s="350">
        <f>SUM(D262:D264)</f>
        <v>333</v>
      </c>
      <c r="E261" s="350">
        <f>SUM(E262:E264)</f>
        <v>347</v>
      </c>
    </row>
    <row r="262" spans="1:5" ht="12.75">
      <c r="A262" s="357">
        <v>4242</v>
      </c>
      <c r="B262" s="372">
        <v>431100</v>
      </c>
      <c r="C262" s="367" t="s">
        <v>1366</v>
      </c>
      <c r="D262" s="359">
        <v>65</v>
      </c>
      <c r="E262" s="351">
        <v>76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268</v>
      </c>
      <c r="E263" s="351">
        <v>271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1594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1595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1596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1597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1598</v>
      </c>
      <c r="D273" s="356">
        <f>D274</f>
        <v>5</v>
      </c>
      <c r="E273" s="356">
        <f>E274</f>
        <v>5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>
        <v>5</v>
      </c>
      <c r="E274" s="351">
        <v>5</v>
      </c>
    </row>
    <row r="275" spans="1:5" s="412" customFormat="1" ht="22.5">
      <c r="A275" s="362">
        <v>4255</v>
      </c>
      <c r="B275" s="370">
        <v>440000</v>
      </c>
      <c r="C275" s="371" t="s">
        <v>1599</v>
      </c>
      <c r="D275" s="356">
        <f>D276+D286+D293+D295</f>
        <v>4</v>
      </c>
      <c r="E275" s="350">
        <f>E276+E286+E293+E295</f>
        <v>312</v>
      </c>
    </row>
    <row r="276" spans="1:5" s="412" customFormat="1" ht="15" customHeight="1">
      <c r="A276" s="362">
        <v>4256</v>
      </c>
      <c r="B276" s="370">
        <v>441000</v>
      </c>
      <c r="C276" s="371" t="s">
        <v>1600</v>
      </c>
      <c r="D276" s="356">
        <f>SUM(D277:D285)</f>
        <v>2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>
        <v>2</v>
      </c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1601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1602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1603</v>
      </c>
      <c r="D295" s="356">
        <f>SUM(D296:D298)</f>
        <v>2</v>
      </c>
      <c r="E295" s="350">
        <f>SUM(E296:E298)</f>
        <v>312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>
        <v>2</v>
      </c>
      <c r="E297" s="351">
        <v>312</v>
      </c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1604</v>
      </c>
      <c r="D299" s="356">
        <f>D300+D303+D306+D309</f>
        <v>0</v>
      </c>
      <c r="E299" s="350">
        <f>E300+E303+E306+E309</f>
        <v>0</v>
      </c>
    </row>
    <row r="300" spans="1:5" s="412" customFormat="1" ht="22.5">
      <c r="A300" s="362">
        <v>4280</v>
      </c>
      <c r="B300" s="296">
        <v>451000</v>
      </c>
      <c r="C300" s="363" t="s">
        <v>1605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2.5">
      <c r="A303" s="362">
        <v>4283</v>
      </c>
      <c r="B303" s="293">
        <v>452000</v>
      </c>
      <c r="C303" s="316" t="s">
        <v>1606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2.5">
      <c r="A306" s="362">
        <v>4286</v>
      </c>
      <c r="B306" s="293">
        <v>453000</v>
      </c>
      <c r="C306" s="316" t="s">
        <v>1607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1608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2.5">
      <c r="A312" s="362">
        <v>4292</v>
      </c>
      <c r="B312" s="293">
        <v>460000</v>
      </c>
      <c r="C312" s="316" t="s">
        <v>1609</v>
      </c>
      <c r="D312" s="350">
        <f>D313+D316+D319+D322+D325</f>
        <v>661</v>
      </c>
      <c r="E312" s="350">
        <f>E313+E316+E319+E322+E325</f>
        <v>1087</v>
      </c>
    </row>
    <row r="313" spans="1:5" s="412" customFormat="1" ht="15" customHeight="1">
      <c r="A313" s="362">
        <v>4293</v>
      </c>
      <c r="B313" s="293">
        <v>461000</v>
      </c>
      <c r="C313" s="316" t="s">
        <v>1610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2.5">
      <c r="A316" s="362">
        <v>4296</v>
      </c>
      <c r="B316" s="293">
        <v>462000</v>
      </c>
      <c r="C316" s="316" t="s">
        <v>1611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2.5">
      <c r="A319" s="362">
        <v>4299</v>
      </c>
      <c r="B319" s="293">
        <v>463000</v>
      </c>
      <c r="C319" s="316" t="s">
        <v>1612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2.5">
      <c r="A322" s="362">
        <v>4302</v>
      </c>
      <c r="B322" s="293">
        <v>464000</v>
      </c>
      <c r="C322" s="316" t="s">
        <v>1613</v>
      </c>
      <c r="D322" s="350">
        <f>D323+D324</f>
        <v>0</v>
      </c>
      <c r="E322" s="350">
        <f>E323+E324</f>
        <v>0</v>
      </c>
    </row>
    <row r="323" spans="1:5" ht="12.75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1614</v>
      </c>
      <c r="D325" s="356">
        <f>D326+D327</f>
        <v>661</v>
      </c>
      <c r="E325" s="356">
        <f>E326+E327</f>
        <v>1087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661</v>
      </c>
      <c r="E326" s="351">
        <v>1087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2.5">
      <c r="A328" s="362">
        <v>4308</v>
      </c>
      <c r="B328" s="296">
        <v>470000</v>
      </c>
      <c r="C328" s="363" t="s">
        <v>1615</v>
      </c>
      <c r="D328" s="350">
        <f>D329+D333</f>
        <v>0</v>
      </c>
      <c r="E328" s="350">
        <f>E329+E333</f>
        <v>0</v>
      </c>
    </row>
    <row r="329" spans="1:5" s="412" customFormat="1" ht="33.75">
      <c r="A329" s="362">
        <v>4309</v>
      </c>
      <c r="B329" s="293">
        <v>471000</v>
      </c>
      <c r="C329" s="316" t="s">
        <v>1616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2.5">
      <c r="A333" s="362">
        <v>4313</v>
      </c>
      <c r="B333" s="293">
        <v>472000</v>
      </c>
      <c r="C333" s="316" t="s">
        <v>1617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1391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1392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1393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1394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1395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1618</v>
      </c>
      <c r="D343" s="350">
        <f>D344+D347+D351+D353+D356+D358</f>
        <v>709</v>
      </c>
      <c r="E343" s="350">
        <f>E344+E347+E351+E353+E356+E358</f>
        <v>192</v>
      </c>
    </row>
    <row r="344" spans="1:5" s="412" customFormat="1" ht="23.25" customHeight="1">
      <c r="A344" s="362">
        <v>4324</v>
      </c>
      <c r="B344" s="293">
        <v>481000</v>
      </c>
      <c r="C344" s="316" t="s">
        <v>1619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1620</v>
      </c>
      <c r="D347" s="350">
        <f>SUM(D348:D350)</f>
        <v>369</v>
      </c>
      <c r="E347" s="350">
        <f>SUM(E348:E350)</f>
        <v>136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257</v>
      </c>
      <c r="E348" s="351">
        <v>82</v>
      </c>
    </row>
    <row r="349" spans="1:5" ht="12.75" customHeight="1">
      <c r="A349" s="375">
        <v>4329</v>
      </c>
      <c r="B349" s="303">
        <v>482200</v>
      </c>
      <c r="C349" s="318" t="s">
        <v>1621</v>
      </c>
      <c r="D349" s="351">
        <v>112</v>
      </c>
      <c r="E349" s="351">
        <v>54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1622</v>
      </c>
      <c r="D351" s="350">
        <f>D352</f>
        <v>0</v>
      </c>
      <c r="E351" s="350">
        <f>E352</f>
        <v>56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/>
      <c r="E352" s="351">
        <v>56</v>
      </c>
    </row>
    <row r="353" spans="1:5" s="412" customFormat="1" ht="33.75">
      <c r="A353" s="362">
        <v>4333</v>
      </c>
      <c r="B353" s="293">
        <v>484000</v>
      </c>
      <c r="C353" s="316" t="s">
        <v>1623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1401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2.5">
      <c r="A356" s="362">
        <v>4336</v>
      </c>
      <c r="B356" s="293">
        <v>485000</v>
      </c>
      <c r="C356" s="316" t="s">
        <v>1624</v>
      </c>
      <c r="D356" s="350">
        <f>D357</f>
        <v>340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1403</v>
      </c>
      <c r="D357" s="351">
        <v>340</v>
      </c>
      <c r="E357" s="351"/>
    </row>
    <row r="358" spans="1:5" s="391" customFormat="1" ht="33.75">
      <c r="A358" s="362">
        <v>4338</v>
      </c>
      <c r="B358" s="370">
        <v>489000</v>
      </c>
      <c r="C358" s="371" t="s">
        <v>1625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2.5">
      <c r="A360" s="362">
        <v>4340</v>
      </c>
      <c r="B360" s="296">
        <v>500000</v>
      </c>
      <c r="C360" s="363" t="s">
        <v>1626</v>
      </c>
      <c r="D360" s="350">
        <f>D361+D383+D392+D395+D403</f>
        <v>34813</v>
      </c>
      <c r="E360" s="350">
        <f>E361+E383+E392+E395+E403</f>
        <v>12435</v>
      </c>
    </row>
    <row r="361" spans="1:5" s="412" customFormat="1" ht="15" customHeight="1">
      <c r="A361" s="362">
        <v>4341</v>
      </c>
      <c r="B361" s="293">
        <v>510000</v>
      </c>
      <c r="C361" s="316" t="s">
        <v>1627</v>
      </c>
      <c r="D361" s="350">
        <f>D362+D367+D377+D379+D381</f>
        <v>34813</v>
      </c>
      <c r="E361" s="350">
        <f>E362+E367+E377+E379+E381</f>
        <v>12435</v>
      </c>
    </row>
    <row r="362" spans="1:5" s="412" customFormat="1" ht="15" customHeight="1">
      <c r="A362" s="362">
        <v>4342</v>
      </c>
      <c r="B362" s="293">
        <v>511000</v>
      </c>
      <c r="C362" s="316" t="s">
        <v>1628</v>
      </c>
      <c r="D362" s="350">
        <f>SUM(D363:D366)</f>
        <v>26472</v>
      </c>
      <c r="E362" s="350">
        <f>SUM(E363:E366)</f>
        <v>268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>
        <v>25773</v>
      </c>
      <c r="E364" s="351">
        <v>268</v>
      </c>
    </row>
    <row r="365" spans="1:5" ht="13.5" customHeight="1">
      <c r="A365" s="375">
        <v>4345</v>
      </c>
      <c r="B365" s="303">
        <v>511300</v>
      </c>
      <c r="C365" s="318" t="s">
        <v>573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>
        <v>699</v>
      </c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1629</v>
      </c>
      <c r="D367" s="350">
        <f>SUM(D368:D376)</f>
        <v>8341</v>
      </c>
      <c r="E367" s="350">
        <f>SUM(E368:E376)</f>
        <v>12167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>
        <v>4160</v>
      </c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350</v>
      </c>
      <c r="E369" s="351">
        <v>4197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>
        <v>4</v>
      </c>
      <c r="E371" s="351">
        <v>3</v>
      </c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3827</v>
      </c>
      <c r="E372" s="351">
        <v>7967</v>
      </c>
    </row>
    <row r="373" spans="1:5" ht="13.5" customHeight="1">
      <c r="A373" s="375">
        <v>4353</v>
      </c>
      <c r="B373" s="303">
        <v>512600</v>
      </c>
      <c r="C373" s="318" t="s">
        <v>1409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1630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1631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1632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1633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1634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1635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1636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1637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1638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1639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1640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1641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1642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3.75">
      <c r="A403" s="362">
        <v>4383</v>
      </c>
      <c r="B403" s="370">
        <v>55000</v>
      </c>
      <c r="C403" s="371" t="s">
        <v>1643</v>
      </c>
      <c r="D403" s="356">
        <f>D404</f>
        <v>0</v>
      </c>
      <c r="E403" s="356">
        <f>E404</f>
        <v>0</v>
      </c>
    </row>
    <row r="404" spans="1:5" s="391" customFormat="1" ht="33.75">
      <c r="A404" s="362">
        <v>4384</v>
      </c>
      <c r="B404" s="370">
        <v>551000</v>
      </c>
      <c r="C404" s="371" t="s">
        <v>1644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2.5">
      <c r="A406" s="362">
        <v>4386</v>
      </c>
      <c r="B406" s="296">
        <v>600000</v>
      </c>
      <c r="C406" s="363" t="s">
        <v>1645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1646</v>
      </c>
      <c r="D407" s="350">
        <f>D408+D418+D426+D428+D430</f>
        <v>0</v>
      </c>
      <c r="E407" s="350">
        <f>E408+E418+E426+E428+E430</f>
        <v>0</v>
      </c>
    </row>
    <row r="408" spans="1:5" s="412" customFormat="1" ht="22.5">
      <c r="A408" s="362">
        <v>4388</v>
      </c>
      <c r="B408" s="293">
        <v>611000</v>
      </c>
      <c r="C408" s="316" t="s">
        <v>1647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1500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2.5">
      <c r="A418" s="362">
        <v>4398</v>
      </c>
      <c r="B418" s="293">
        <v>612000</v>
      </c>
      <c r="C418" s="316" t="s">
        <v>1648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1649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1650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2.5">
      <c r="A430" s="362">
        <v>4410</v>
      </c>
      <c r="B430" s="370">
        <v>615000</v>
      </c>
      <c r="C430" s="371" t="s">
        <v>1651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1652</v>
      </c>
      <c r="D432" s="350">
        <f>D433+D443+D452</f>
        <v>0</v>
      </c>
      <c r="E432" s="350">
        <f>E433+E443+E452</f>
        <v>0</v>
      </c>
    </row>
    <row r="433" spans="1:5" s="412" customFormat="1" ht="22.5">
      <c r="A433" s="362">
        <v>4413</v>
      </c>
      <c r="B433" s="293">
        <v>621000</v>
      </c>
      <c r="C433" s="316" t="s">
        <v>1653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2.5">
      <c r="A443" s="362">
        <v>4423</v>
      </c>
      <c r="B443" s="293">
        <v>622000</v>
      </c>
      <c r="C443" s="316" t="s">
        <v>1654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3.75">
      <c r="A452" s="362">
        <v>4432</v>
      </c>
      <c r="B452" s="370">
        <v>623000</v>
      </c>
      <c r="C452" s="371" t="s">
        <v>1655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1656</v>
      </c>
      <c r="D454" s="350">
        <f>IF(D21-D191&gt;0,D21-D191,0)</f>
        <v>0</v>
      </c>
      <c r="E454" s="350">
        <f>IF(E21-E191&gt;0,E21-E191,0)</f>
        <v>4905</v>
      </c>
    </row>
    <row r="455" spans="1:5" s="391" customFormat="1" ht="15" customHeight="1">
      <c r="A455" s="362">
        <v>4435</v>
      </c>
      <c r="B455" s="417"/>
      <c r="C455" s="316" t="s">
        <v>1657</v>
      </c>
      <c r="D455" s="350">
        <f>IF(D191-D21&gt;0,D191-D21,0)</f>
        <v>7496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1658</v>
      </c>
      <c r="D456" s="418">
        <v>11438</v>
      </c>
      <c r="E456" s="418">
        <v>4280</v>
      </c>
    </row>
    <row r="457" spans="1:5" s="412" customFormat="1" ht="22.5">
      <c r="A457" s="362">
        <v>4437</v>
      </c>
      <c r="B457" s="293"/>
      <c r="C457" s="316" t="s">
        <v>1659</v>
      </c>
      <c r="D457" s="350">
        <f>D21+D458</f>
        <v>261761</v>
      </c>
      <c r="E457" s="350">
        <f>E21+E458</f>
        <v>260916</v>
      </c>
    </row>
    <row r="458" spans="1:5" ht="24">
      <c r="A458" s="375">
        <v>4438</v>
      </c>
      <c r="B458" s="293"/>
      <c r="C458" s="419" t="s">
        <v>1660</v>
      </c>
      <c r="D458" s="351"/>
      <c r="E458" s="351">
        <v>27</v>
      </c>
    </row>
    <row r="459" spans="1:5" s="412" customFormat="1" ht="22.5">
      <c r="A459" s="362">
        <v>4439</v>
      </c>
      <c r="B459" s="293"/>
      <c r="C459" s="316" t="s">
        <v>1661</v>
      </c>
      <c r="D459" s="350">
        <f>D191-D460+D461</f>
        <v>268919</v>
      </c>
      <c r="E459" s="350">
        <f>E191-E460+E461</f>
        <v>255632</v>
      </c>
    </row>
    <row r="460" spans="1:5" ht="24">
      <c r="A460" s="375">
        <v>4440</v>
      </c>
      <c r="B460" s="293"/>
      <c r="C460" s="420" t="s">
        <v>1662</v>
      </c>
      <c r="D460" s="351">
        <v>338</v>
      </c>
      <c r="E460" s="351">
        <v>352</v>
      </c>
    </row>
    <row r="461" spans="1:5" ht="24">
      <c r="A461" s="375">
        <v>4441</v>
      </c>
      <c r="B461" s="360"/>
      <c r="C461" s="367" t="s">
        <v>1663</v>
      </c>
      <c r="D461" s="359"/>
      <c r="E461" s="351"/>
    </row>
    <row r="462" spans="1:5" s="412" customFormat="1" ht="22.5">
      <c r="A462" s="362">
        <v>4442</v>
      </c>
      <c r="B462" s="293"/>
      <c r="C462" s="363" t="s">
        <v>1664</v>
      </c>
      <c r="D462" s="350">
        <f>D456+D457-D459</f>
        <v>4280</v>
      </c>
      <c r="E462" s="350">
        <f>E456+E457-E459</f>
        <v>9564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1665</v>
      </c>
      <c r="C464" s="336" t="s">
        <v>1666</v>
      </c>
      <c r="D464" s="592" t="s">
        <v>1667</v>
      </c>
      <c r="E464" s="592"/>
    </row>
    <row r="465" spans="1:5" ht="12.75">
      <c r="A465" s="422"/>
      <c r="B465" s="406"/>
      <c r="C465" s="338" t="s">
        <v>1668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80" zoomScaleNormal="80" zoomScaleSheetLayoutView="100" zoomScalePageLayoutView="0" workbookViewId="0" topLeftCell="A543">
      <selection activeCell="I269" sqref="I269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ДОМ ЗДРАВЉА ИВАЊИЦА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ИВАЊИЦА</v>
      </c>
      <c r="B9" s="6"/>
      <c r="C9" s="146"/>
      <c r="D9" s="3" t="str">
        <f>"Матични број:   "&amp;MaticniBroj</f>
        <v>Матични број:   17870033</v>
      </c>
      <c r="E9" s="8"/>
    </row>
    <row r="10" spans="1:5" ht="31.5" customHeight="1">
      <c r="A10" s="2" t="str">
        <f>"ПИБ:   "&amp;bip</f>
        <v>ПИБ:   108576841</v>
      </c>
      <c r="B10" s="6"/>
      <c r="C10" s="146"/>
      <c r="D10" s="4" t="str">
        <f>"Број подрачуна:  "&amp;BrojPodracuna</f>
        <v>Број подрачуна:  840-867661-43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1761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11" t="s">
        <v>533</v>
      </c>
      <c r="B18" s="605" t="s">
        <v>534</v>
      </c>
      <c r="C18" s="605" t="s">
        <v>535</v>
      </c>
      <c r="D18" s="605" t="s">
        <v>907</v>
      </c>
      <c r="E18" s="605" t="s">
        <v>457</v>
      </c>
      <c r="F18" s="605"/>
      <c r="G18" s="605"/>
      <c r="H18" s="605"/>
      <c r="I18" s="605"/>
      <c r="J18" s="605"/>
      <c r="K18" s="615"/>
    </row>
    <row r="19" spans="1:11" ht="12.75">
      <c r="A19" s="612"/>
      <c r="B19" s="601"/>
      <c r="C19" s="614"/>
      <c r="D19" s="601"/>
      <c r="E19" s="600" t="s">
        <v>415</v>
      </c>
      <c r="F19" s="601" t="s">
        <v>910</v>
      </c>
      <c r="G19" s="601"/>
      <c r="H19" s="601"/>
      <c r="I19" s="601"/>
      <c r="J19" s="601" t="s">
        <v>909</v>
      </c>
      <c r="K19" s="602" t="s">
        <v>63</v>
      </c>
    </row>
    <row r="20" spans="1:11" ht="26.25">
      <c r="A20" s="612"/>
      <c r="B20" s="601"/>
      <c r="C20" s="614"/>
      <c r="D20" s="601"/>
      <c r="E20" s="600"/>
      <c r="F20" s="15" t="s">
        <v>458</v>
      </c>
      <c r="G20" s="15" t="s">
        <v>459</v>
      </c>
      <c r="H20" s="15" t="s">
        <v>908</v>
      </c>
      <c r="I20" s="15" t="s">
        <v>62</v>
      </c>
      <c r="J20" s="601"/>
      <c r="K20" s="60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6.25">
      <c r="A22" s="19">
        <v>5001</v>
      </c>
      <c r="B22" s="15"/>
      <c r="C22" s="148" t="s">
        <v>758</v>
      </c>
      <c r="D22" s="20">
        <f>D23+D147</f>
        <v>277368</v>
      </c>
      <c r="E22" s="20">
        <f aca="true" t="shared" si="0" ref="E22:E57">SUM(F22:K22)</f>
        <v>260889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26659</v>
      </c>
      <c r="I22" s="20">
        <f t="shared" si="1"/>
        <v>224800</v>
      </c>
      <c r="J22" s="20">
        <f t="shared" si="1"/>
        <v>0</v>
      </c>
      <c r="K22" s="21">
        <f t="shared" si="1"/>
        <v>9430</v>
      </c>
    </row>
    <row r="23" spans="1:11" ht="26.25">
      <c r="A23" s="19">
        <v>5002</v>
      </c>
      <c r="B23" s="15">
        <v>700000</v>
      </c>
      <c r="C23" s="148" t="s">
        <v>759</v>
      </c>
      <c r="D23" s="20">
        <f>D24+D76+D90+D102+D131+D136+D140</f>
        <v>277318</v>
      </c>
      <c r="E23" s="20">
        <f t="shared" si="0"/>
        <v>260844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26659</v>
      </c>
      <c r="I23" s="20">
        <f t="shared" si="2"/>
        <v>224800</v>
      </c>
      <c r="J23" s="20">
        <f t="shared" si="2"/>
        <v>0</v>
      </c>
      <c r="K23" s="21">
        <f t="shared" si="2"/>
        <v>9385</v>
      </c>
    </row>
    <row r="24" spans="1:11" ht="26.2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6.2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6.2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09" t="s">
        <v>533</v>
      </c>
      <c r="B27" s="610" t="s">
        <v>534</v>
      </c>
      <c r="C27" s="608" t="s">
        <v>535</v>
      </c>
      <c r="D27" s="601" t="s">
        <v>907</v>
      </c>
      <c r="E27" s="601" t="s">
        <v>457</v>
      </c>
      <c r="F27" s="601"/>
      <c r="G27" s="601"/>
      <c r="H27" s="601"/>
      <c r="I27" s="601"/>
      <c r="J27" s="601"/>
      <c r="K27" s="602"/>
    </row>
    <row r="28" spans="1:11" ht="12.75">
      <c r="A28" s="609"/>
      <c r="B28" s="610"/>
      <c r="C28" s="608"/>
      <c r="D28" s="601"/>
      <c r="E28" s="600" t="s">
        <v>415</v>
      </c>
      <c r="F28" s="601" t="s">
        <v>910</v>
      </c>
      <c r="G28" s="601"/>
      <c r="H28" s="601"/>
      <c r="I28" s="601"/>
      <c r="J28" s="601" t="s">
        <v>909</v>
      </c>
      <c r="K28" s="602" t="s">
        <v>63</v>
      </c>
    </row>
    <row r="29" spans="1:11" ht="26.25">
      <c r="A29" s="609"/>
      <c r="B29" s="610"/>
      <c r="C29" s="608"/>
      <c r="D29" s="601"/>
      <c r="E29" s="600"/>
      <c r="F29" s="15" t="s">
        <v>458</v>
      </c>
      <c r="G29" s="15" t="s">
        <v>459</v>
      </c>
      <c r="H29" s="15" t="s">
        <v>908</v>
      </c>
      <c r="I29" s="15" t="s">
        <v>62</v>
      </c>
      <c r="J29" s="601"/>
      <c r="K29" s="60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6.2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6.2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6.2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6.2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6.2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6.2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09" t="s">
        <v>533</v>
      </c>
      <c r="B59" s="610" t="s">
        <v>534</v>
      </c>
      <c r="C59" s="608" t="s">
        <v>535</v>
      </c>
      <c r="D59" s="604" t="s">
        <v>907</v>
      </c>
      <c r="E59" s="604" t="s">
        <v>457</v>
      </c>
      <c r="F59" s="604"/>
      <c r="G59" s="604"/>
      <c r="H59" s="604"/>
      <c r="I59" s="604"/>
      <c r="J59" s="604"/>
      <c r="K59" s="613"/>
    </row>
    <row r="60" spans="1:11" ht="12.75">
      <c r="A60" s="609"/>
      <c r="B60" s="610"/>
      <c r="C60" s="608"/>
      <c r="D60" s="604"/>
      <c r="E60" s="608" t="s">
        <v>415</v>
      </c>
      <c r="F60" s="604" t="s">
        <v>910</v>
      </c>
      <c r="G60" s="604"/>
      <c r="H60" s="604"/>
      <c r="I60" s="604"/>
      <c r="J60" s="604" t="s">
        <v>909</v>
      </c>
      <c r="K60" s="613" t="s">
        <v>63</v>
      </c>
    </row>
    <row r="61" spans="1:11" ht="26.25">
      <c r="A61" s="609"/>
      <c r="B61" s="610"/>
      <c r="C61" s="608"/>
      <c r="D61" s="604"/>
      <c r="E61" s="608"/>
      <c r="F61" s="273" t="s">
        <v>458</v>
      </c>
      <c r="G61" s="273" t="s">
        <v>459</v>
      </c>
      <c r="H61" s="273" t="s">
        <v>908</v>
      </c>
      <c r="I61" s="273" t="s">
        <v>62</v>
      </c>
      <c r="J61" s="604"/>
      <c r="K61" s="613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9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6.2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6.2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6.2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6.2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6.2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6.2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6.2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6.2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9" t="s">
        <v>533</v>
      </c>
      <c r="B86" s="610" t="s">
        <v>534</v>
      </c>
      <c r="C86" s="608" t="s">
        <v>535</v>
      </c>
      <c r="D86" s="601" t="s">
        <v>907</v>
      </c>
      <c r="E86" s="601" t="s">
        <v>457</v>
      </c>
      <c r="F86" s="601"/>
      <c r="G86" s="601"/>
      <c r="H86" s="601"/>
      <c r="I86" s="601"/>
      <c r="J86" s="601"/>
      <c r="K86" s="602"/>
    </row>
    <row r="87" spans="1:11" ht="12.75">
      <c r="A87" s="609"/>
      <c r="B87" s="610"/>
      <c r="C87" s="608"/>
      <c r="D87" s="601"/>
      <c r="E87" s="600" t="s">
        <v>415</v>
      </c>
      <c r="F87" s="601" t="s">
        <v>910</v>
      </c>
      <c r="G87" s="601"/>
      <c r="H87" s="601"/>
      <c r="I87" s="601"/>
      <c r="J87" s="601" t="s">
        <v>909</v>
      </c>
      <c r="K87" s="602" t="s">
        <v>63</v>
      </c>
    </row>
    <row r="88" spans="1:11" ht="26.25">
      <c r="A88" s="609"/>
      <c r="B88" s="610"/>
      <c r="C88" s="608"/>
      <c r="D88" s="601"/>
      <c r="E88" s="600"/>
      <c r="F88" s="15" t="s">
        <v>458</v>
      </c>
      <c r="G88" s="15" t="s">
        <v>459</v>
      </c>
      <c r="H88" s="15" t="s">
        <v>908</v>
      </c>
      <c r="I88" s="15" t="s">
        <v>62</v>
      </c>
      <c r="J88" s="601"/>
      <c r="K88" s="60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6.2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6.2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6.2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10413</v>
      </c>
      <c r="E102" s="20">
        <f t="shared" si="20"/>
        <v>9445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60</v>
      </c>
      <c r="J102" s="20">
        <f t="shared" si="21"/>
        <v>0</v>
      </c>
      <c r="K102" s="21">
        <f t="shared" si="21"/>
        <v>9385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100</v>
      </c>
      <c r="E103" s="20">
        <f t="shared" si="20"/>
        <v>60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60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6.25">
      <c r="A107" s="151">
        <v>5074</v>
      </c>
      <c r="B107" s="140">
        <v>741400</v>
      </c>
      <c r="C107" s="149" t="s">
        <v>434</v>
      </c>
      <c r="D107" s="29">
        <v>100</v>
      </c>
      <c r="E107" s="23">
        <f t="shared" si="20"/>
        <v>60</v>
      </c>
      <c r="F107" s="54"/>
      <c r="G107" s="54"/>
      <c r="H107" s="54"/>
      <c r="I107" s="54">
        <v>60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6.25">
      <c r="A110" s="135">
        <v>5077</v>
      </c>
      <c r="B110" s="15">
        <v>742000</v>
      </c>
      <c r="C110" s="148" t="s">
        <v>766</v>
      </c>
      <c r="D110" s="20">
        <f>SUM(D111:D114)</f>
        <v>10116</v>
      </c>
      <c r="E110" s="20">
        <f t="shared" si="20"/>
        <v>9215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9215</v>
      </c>
    </row>
    <row r="111" spans="1:11" ht="26.25">
      <c r="A111" s="151">
        <v>5078</v>
      </c>
      <c r="B111" s="140">
        <v>742100</v>
      </c>
      <c r="C111" s="149" t="s">
        <v>436</v>
      </c>
      <c r="D111" s="22">
        <v>10116</v>
      </c>
      <c r="E111" s="23">
        <f t="shared" si="20"/>
        <v>9215</v>
      </c>
      <c r="F111" s="22"/>
      <c r="G111" s="22"/>
      <c r="H111" s="22"/>
      <c r="I111" s="22"/>
      <c r="J111" s="22"/>
      <c r="K111" s="24">
        <v>9215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6.2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6.2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9" t="s">
        <v>533</v>
      </c>
      <c r="B116" s="610" t="s">
        <v>534</v>
      </c>
      <c r="C116" s="608" t="s">
        <v>535</v>
      </c>
      <c r="D116" s="601" t="s">
        <v>907</v>
      </c>
      <c r="E116" s="601" t="s">
        <v>457</v>
      </c>
      <c r="F116" s="601"/>
      <c r="G116" s="601"/>
      <c r="H116" s="601"/>
      <c r="I116" s="601"/>
      <c r="J116" s="601"/>
      <c r="K116" s="602"/>
    </row>
    <row r="117" spans="1:11" ht="12.75">
      <c r="A117" s="609"/>
      <c r="B117" s="610"/>
      <c r="C117" s="608"/>
      <c r="D117" s="601"/>
      <c r="E117" s="600" t="s">
        <v>415</v>
      </c>
      <c r="F117" s="601" t="s">
        <v>910</v>
      </c>
      <c r="G117" s="601"/>
      <c r="H117" s="601"/>
      <c r="I117" s="601"/>
      <c r="J117" s="601" t="s">
        <v>909</v>
      </c>
      <c r="K117" s="602" t="s">
        <v>63</v>
      </c>
    </row>
    <row r="118" spans="1:11" ht="26.25">
      <c r="A118" s="609"/>
      <c r="B118" s="610"/>
      <c r="C118" s="608"/>
      <c r="D118" s="601"/>
      <c r="E118" s="600"/>
      <c r="F118" s="15" t="s">
        <v>458</v>
      </c>
      <c r="G118" s="15" t="s">
        <v>459</v>
      </c>
      <c r="H118" s="15" t="s">
        <v>908</v>
      </c>
      <c r="I118" s="15" t="s">
        <v>62</v>
      </c>
      <c r="J118" s="601"/>
      <c r="K118" s="60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6.2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6.25">
      <c r="A126" s="135">
        <v>5089</v>
      </c>
      <c r="B126" s="15">
        <v>744000</v>
      </c>
      <c r="C126" s="148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6.2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197</v>
      </c>
      <c r="E129" s="20">
        <f t="shared" si="20"/>
        <v>170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170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197</v>
      </c>
      <c r="E130" s="23">
        <f t="shared" si="20"/>
        <v>170</v>
      </c>
      <c r="F130" s="22"/>
      <c r="G130" s="22"/>
      <c r="H130" s="22"/>
      <c r="I130" s="22"/>
      <c r="J130" s="22"/>
      <c r="K130" s="24">
        <v>170</v>
      </c>
    </row>
    <row r="131" spans="1:11" ht="26.25">
      <c r="A131" s="135">
        <v>5094</v>
      </c>
      <c r="B131" s="15">
        <v>770000</v>
      </c>
      <c r="C131" s="148" t="s">
        <v>771</v>
      </c>
      <c r="D131" s="20">
        <f>D132+D134</f>
        <v>0</v>
      </c>
      <c r="E131" s="20">
        <f t="shared" si="20"/>
        <v>3719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114</v>
      </c>
      <c r="I131" s="20">
        <f t="shared" si="27"/>
        <v>3605</v>
      </c>
      <c r="J131" s="20">
        <f t="shared" si="27"/>
        <v>0</v>
      </c>
      <c r="K131" s="21">
        <f t="shared" si="27"/>
        <v>0</v>
      </c>
    </row>
    <row r="132" spans="1:11" ht="26.2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3605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3605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3605</v>
      </c>
      <c r="F133" s="22"/>
      <c r="G133" s="22"/>
      <c r="H133" s="22"/>
      <c r="I133" s="22">
        <v>3605</v>
      </c>
      <c r="J133" s="22"/>
      <c r="K133" s="24"/>
    </row>
    <row r="134" spans="1:11" ht="26.2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114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114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6.2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114</v>
      </c>
      <c r="F135" s="22"/>
      <c r="G135" s="22"/>
      <c r="H135" s="22">
        <v>114</v>
      </c>
      <c r="I135" s="22"/>
      <c r="J135" s="22"/>
      <c r="K135" s="24"/>
    </row>
    <row r="136" spans="1:11" ht="26.25">
      <c r="A136" s="135">
        <v>5099</v>
      </c>
      <c r="B136" s="15">
        <v>780000</v>
      </c>
      <c r="C136" s="148" t="s">
        <v>774</v>
      </c>
      <c r="D136" s="20">
        <f>D137</f>
        <v>233945</v>
      </c>
      <c r="E136" s="20">
        <f aca="true" t="shared" si="30" ref="E136:E175">SUM(F136:K136)</f>
        <v>221135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221135</v>
      </c>
      <c r="J136" s="20">
        <f t="shared" si="31"/>
        <v>0</v>
      </c>
      <c r="K136" s="21">
        <f t="shared" si="31"/>
        <v>0</v>
      </c>
    </row>
    <row r="137" spans="1:11" ht="26.25">
      <c r="A137" s="135">
        <v>5100</v>
      </c>
      <c r="B137" s="15">
        <v>781000</v>
      </c>
      <c r="C137" s="148" t="s">
        <v>775</v>
      </c>
      <c r="D137" s="20">
        <f>D138+D139</f>
        <v>233945</v>
      </c>
      <c r="E137" s="20">
        <f t="shared" si="30"/>
        <v>221135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221135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233945</v>
      </c>
      <c r="E138" s="23">
        <f>SUM(F138:K138)</f>
        <v>221135</v>
      </c>
      <c r="F138" s="22"/>
      <c r="G138" s="22"/>
      <c r="H138" s="22"/>
      <c r="I138" s="22">
        <v>221135</v>
      </c>
      <c r="J138" s="22"/>
      <c r="K138" s="24"/>
    </row>
    <row r="139" spans="1:11" ht="26.2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32960</v>
      </c>
      <c r="E140" s="20">
        <f t="shared" si="30"/>
        <v>26545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26545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32960</v>
      </c>
      <c r="E141" s="20">
        <f t="shared" si="30"/>
        <v>26545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26545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9" t="s">
        <v>533</v>
      </c>
      <c r="B142" s="610" t="s">
        <v>534</v>
      </c>
      <c r="C142" s="608" t="s">
        <v>535</v>
      </c>
      <c r="D142" s="601" t="s">
        <v>907</v>
      </c>
      <c r="E142" s="601" t="s">
        <v>457</v>
      </c>
      <c r="F142" s="601"/>
      <c r="G142" s="601"/>
      <c r="H142" s="601"/>
      <c r="I142" s="601"/>
      <c r="J142" s="601"/>
      <c r="K142" s="602"/>
    </row>
    <row r="143" spans="1:11" ht="12.75">
      <c r="A143" s="609"/>
      <c r="B143" s="610"/>
      <c r="C143" s="608"/>
      <c r="D143" s="601"/>
      <c r="E143" s="600" t="s">
        <v>415</v>
      </c>
      <c r="F143" s="601" t="s">
        <v>910</v>
      </c>
      <c r="G143" s="601"/>
      <c r="H143" s="601"/>
      <c r="I143" s="601"/>
      <c r="J143" s="601" t="s">
        <v>909</v>
      </c>
      <c r="K143" s="602" t="s">
        <v>63</v>
      </c>
    </row>
    <row r="144" spans="1:11" ht="26.25">
      <c r="A144" s="609"/>
      <c r="B144" s="610"/>
      <c r="C144" s="608"/>
      <c r="D144" s="601"/>
      <c r="E144" s="600"/>
      <c r="F144" s="15" t="s">
        <v>458</v>
      </c>
      <c r="G144" s="15" t="s">
        <v>459</v>
      </c>
      <c r="H144" s="15" t="s">
        <v>908</v>
      </c>
      <c r="I144" s="15" t="s">
        <v>62</v>
      </c>
      <c r="J144" s="601"/>
      <c r="K144" s="60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32960</v>
      </c>
      <c r="E146" s="23">
        <f t="shared" si="30"/>
        <v>26545</v>
      </c>
      <c r="F146" s="22"/>
      <c r="G146" s="22"/>
      <c r="H146" s="22">
        <v>26545</v>
      </c>
      <c r="I146" s="22"/>
      <c r="J146" s="22"/>
      <c r="K146" s="24"/>
    </row>
    <row r="147" spans="1:11" ht="26.25">
      <c r="A147" s="135">
        <v>5106</v>
      </c>
      <c r="B147" s="15">
        <v>800000</v>
      </c>
      <c r="C147" s="148" t="s">
        <v>778</v>
      </c>
      <c r="D147" s="20">
        <f>D148+D155+D162+D165</f>
        <v>50</v>
      </c>
      <c r="E147" s="20">
        <f t="shared" si="30"/>
        <v>45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45</v>
      </c>
    </row>
    <row r="148" spans="1:11" ht="26.25">
      <c r="A148" s="135">
        <v>5107</v>
      </c>
      <c r="B148" s="15">
        <v>810000</v>
      </c>
      <c r="C148" s="148" t="s">
        <v>779</v>
      </c>
      <c r="D148" s="20">
        <f>D149+D151+D153</f>
        <v>50</v>
      </c>
      <c r="E148" s="20">
        <f t="shared" si="30"/>
        <v>45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45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50</v>
      </c>
      <c r="E149" s="20">
        <f t="shared" si="30"/>
        <v>45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45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>
        <v>50</v>
      </c>
      <c r="E150" s="23">
        <f t="shared" si="30"/>
        <v>45</v>
      </c>
      <c r="F150" s="22"/>
      <c r="G150" s="22"/>
      <c r="H150" s="22"/>
      <c r="I150" s="22"/>
      <c r="J150" s="22"/>
      <c r="K150" s="24">
        <v>45</v>
      </c>
    </row>
    <row r="151" spans="1:11" ht="26.2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6.2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6.2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6.2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6.2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6.2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9" t="s">
        <v>533</v>
      </c>
      <c r="B169" s="610" t="s">
        <v>534</v>
      </c>
      <c r="C169" s="608" t="s">
        <v>535</v>
      </c>
      <c r="D169" s="601" t="s">
        <v>907</v>
      </c>
      <c r="E169" s="601" t="s">
        <v>457</v>
      </c>
      <c r="F169" s="601"/>
      <c r="G169" s="601"/>
      <c r="H169" s="601"/>
      <c r="I169" s="601"/>
      <c r="J169" s="601"/>
      <c r="K169" s="602"/>
    </row>
    <row r="170" spans="1:11" ht="12.75">
      <c r="A170" s="609"/>
      <c r="B170" s="610"/>
      <c r="C170" s="608"/>
      <c r="D170" s="601"/>
      <c r="E170" s="600" t="s">
        <v>415</v>
      </c>
      <c r="F170" s="601" t="s">
        <v>910</v>
      </c>
      <c r="G170" s="601"/>
      <c r="H170" s="601"/>
      <c r="I170" s="601"/>
      <c r="J170" s="601" t="s">
        <v>909</v>
      </c>
      <c r="K170" s="602" t="s">
        <v>63</v>
      </c>
    </row>
    <row r="171" spans="1:11" ht="26.25">
      <c r="A171" s="609"/>
      <c r="B171" s="610"/>
      <c r="C171" s="608"/>
      <c r="D171" s="601"/>
      <c r="E171" s="600"/>
      <c r="F171" s="15" t="s">
        <v>458</v>
      </c>
      <c r="G171" s="15" t="s">
        <v>459</v>
      </c>
      <c r="H171" s="15" t="s">
        <v>908</v>
      </c>
      <c r="I171" s="15" t="s">
        <v>62</v>
      </c>
      <c r="J171" s="601"/>
      <c r="K171" s="60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6.2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6.2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6.2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6.2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6.2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6.2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12.7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9" t="s">
        <v>533</v>
      </c>
      <c r="B195" s="610" t="s">
        <v>534</v>
      </c>
      <c r="C195" s="608" t="s">
        <v>535</v>
      </c>
      <c r="D195" s="601" t="s">
        <v>907</v>
      </c>
      <c r="E195" s="601" t="s">
        <v>457</v>
      </c>
      <c r="F195" s="601"/>
      <c r="G195" s="601"/>
      <c r="H195" s="601"/>
      <c r="I195" s="601"/>
      <c r="J195" s="601"/>
      <c r="K195" s="602"/>
    </row>
    <row r="196" spans="1:11" ht="12.75">
      <c r="A196" s="609"/>
      <c r="B196" s="610"/>
      <c r="C196" s="608"/>
      <c r="D196" s="601"/>
      <c r="E196" s="600" t="s">
        <v>415</v>
      </c>
      <c r="F196" s="601" t="s">
        <v>910</v>
      </c>
      <c r="G196" s="601"/>
      <c r="H196" s="601"/>
      <c r="I196" s="601"/>
      <c r="J196" s="601" t="s">
        <v>909</v>
      </c>
      <c r="K196" s="602" t="s">
        <v>63</v>
      </c>
    </row>
    <row r="197" spans="1:11" ht="26.25">
      <c r="A197" s="609"/>
      <c r="B197" s="610"/>
      <c r="C197" s="608"/>
      <c r="D197" s="601"/>
      <c r="E197" s="600"/>
      <c r="F197" s="15" t="s">
        <v>458</v>
      </c>
      <c r="G197" s="15" t="s">
        <v>459</v>
      </c>
      <c r="H197" s="15" t="s">
        <v>908</v>
      </c>
      <c r="I197" s="15" t="s">
        <v>62</v>
      </c>
      <c r="J197" s="601"/>
      <c r="K197" s="60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9" t="s">
        <v>533</v>
      </c>
      <c r="B217" s="610" t="s">
        <v>534</v>
      </c>
      <c r="C217" s="608" t="s">
        <v>535</v>
      </c>
      <c r="D217" s="601" t="s">
        <v>907</v>
      </c>
      <c r="E217" s="601" t="s">
        <v>457</v>
      </c>
      <c r="F217" s="601"/>
      <c r="G217" s="601"/>
      <c r="H217" s="601"/>
      <c r="I217" s="601"/>
      <c r="J217" s="601"/>
      <c r="K217" s="602"/>
    </row>
    <row r="218" spans="1:11" ht="12.75">
      <c r="A218" s="609"/>
      <c r="B218" s="610"/>
      <c r="C218" s="608"/>
      <c r="D218" s="601"/>
      <c r="E218" s="600" t="s">
        <v>415</v>
      </c>
      <c r="F218" s="601" t="s">
        <v>910</v>
      </c>
      <c r="G218" s="601"/>
      <c r="H218" s="601"/>
      <c r="I218" s="601"/>
      <c r="J218" s="601" t="s">
        <v>909</v>
      </c>
      <c r="K218" s="602" t="s">
        <v>63</v>
      </c>
    </row>
    <row r="219" spans="1:11" ht="26.25">
      <c r="A219" s="609"/>
      <c r="B219" s="610"/>
      <c r="C219" s="608"/>
      <c r="D219" s="601"/>
      <c r="E219" s="600"/>
      <c r="F219" s="15" t="s">
        <v>458</v>
      </c>
      <c r="G219" s="15" t="s">
        <v>459</v>
      </c>
      <c r="H219" s="15" t="s">
        <v>908</v>
      </c>
      <c r="I219" s="15" t="s">
        <v>62</v>
      </c>
      <c r="J219" s="601"/>
      <c r="K219" s="60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277368</v>
      </c>
      <c r="E224" s="30">
        <f t="shared" si="57"/>
        <v>260889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26659</v>
      </c>
      <c r="I224" s="30">
        <f t="shared" si="58"/>
        <v>224800</v>
      </c>
      <c r="J224" s="30">
        <f t="shared" si="58"/>
        <v>0</v>
      </c>
      <c r="K224" s="31">
        <f t="shared" si="58"/>
        <v>9430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11" t="s">
        <v>533</v>
      </c>
      <c r="B229" s="605" t="s">
        <v>534</v>
      </c>
      <c r="C229" s="605" t="s">
        <v>535</v>
      </c>
      <c r="D229" s="605" t="s">
        <v>911</v>
      </c>
      <c r="E229" s="605" t="s">
        <v>380</v>
      </c>
      <c r="F229" s="606"/>
      <c r="G229" s="606"/>
      <c r="H229" s="606"/>
      <c r="I229" s="606"/>
      <c r="J229" s="606"/>
      <c r="K229" s="607"/>
    </row>
    <row r="230" spans="1:11" ht="12.75">
      <c r="A230" s="616"/>
      <c r="B230" s="603"/>
      <c r="C230" s="603"/>
      <c r="D230" s="603"/>
      <c r="E230" s="601" t="s">
        <v>917</v>
      </c>
      <c r="F230" s="601" t="s">
        <v>427</v>
      </c>
      <c r="G230" s="603"/>
      <c r="H230" s="603"/>
      <c r="I230" s="603"/>
      <c r="J230" s="601" t="s">
        <v>909</v>
      </c>
      <c r="K230" s="602" t="s">
        <v>63</v>
      </c>
    </row>
    <row r="231" spans="1:11" ht="26.25">
      <c r="A231" s="616"/>
      <c r="B231" s="603"/>
      <c r="C231" s="603"/>
      <c r="D231" s="603"/>
      <c r="E231" s="603"/>
      <c r="F231" s="15" t="s">
        <v>381</v>
      </c>
      <c r="G231" s="15" t="s">
        <v>459</v>
      </c>
      <c r="H231" s="15" t="s">
        <v>908</v>
      </c>
      <c r="I231" s="15" t="s">
        <v>62</v>
      </c>
      <c r="J231" s="603"/>
      <c r="K231" s="617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277368</v>
      </c>
      <c r="E233" s="20">
        <f aca="true" t="shared" si="59" ref="E233:E304">SUM(F233:K233)</f>
        <v>255984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27001</v>
      </c>
      <c r="I233" s="20">
        <f t="shared" si="60"/>
        <v>220189</v>
      </c>
      <c r="J233" s="20">
        <f t="shared" si="60"/>
        <v>0</v>
      </c>
      <c r="K233" s="21">
        <f t="shared" si="60"/>
        <v>8794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258066</v>
      </c>
      <c r="E234" s="20">
        <f t="shared" si="59"/>
        <v>243549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14742</v>
      </c>
      <c r="I234" s="20">
        <f t="shared" si="61"/>
        <v>220135</v>
      </c>
      <c r="J234" s="20">
        <f t="shared" si="61"/>
        <v>0</v>
      </c>
      <c r="K234" s="21">
        <f t="shared" si="61"/>
        <v>8672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171635</v>
      </c>
      <c r="E235" s="20">
        <f t="shared" si="59"/>
        <v>171627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3604</v>
      </c>
      <c r="I235" s="20">
        <f t="shared" si="62"/>
        <v>163682</v>
      </c>
      <c r="J235" s="20">
        <f t="shared" si="62"/>
        <v>0</v>
      </c>
      <c r="K235" s="21">
        <f t="shared" si="62"/>
        <v>4341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137623</v>
      </c>
      <c r="E236" s="20">
        <f t="shared" si="59"/>
        <v>137623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3057</v>
      </c>
      <c r="I236" s="20">
        <f t="shared" si="63"/>
        <v>131112</v>
      </c>
      <c r="J236" s="20">
        <f t="shared" si="63"/>
        <v>0</v>
      </c>
      <c r="K236" s="21">
        <f t="shared" si="63"/>
        <v>3454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137623</v>
      </c>
      <c r="E237" s="23">
        <f t="shared" si="59"/>
        <v>137623</v>
      </c>
      <c r="F237" s="22"/>
      <c r="G237" s="22"/>
      <c r="H237" s="22">
        <v>3057</v>
      </c>
      <c r="I237" s="22">
        <v>131112</v>
      </c>
      <c r="J237" s="22"/>
      <c r="K237" s="24">
        <v>3454</v>
      </c>
    </row>
    <row r="238" spans="1:11" ht="26.25">
      <c r="A238" s="155">
        <v>5177</v>
      </c>
      <c r="B238" s="15">
        <v>412000</v>
      </c>
      <c r="C238" s="148" t="s">
        <v>807</v>
      </c>
      <c r="D238" s="20">
        <f>SUM(D239:D241)</f>
        <v>24122</v>
      </c>
      <c r="E238" s="20">
        <f t="shared" si="59"/>
        <v>24122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547</v>
      </c>
      <c r="I238" s="20">
        <f t="shared" si="64"/>
        <v>23469</v>
      </c>
      <c r="J238" s="20">
        <f t="shared" si="64"/>
        <v>0</v>
      </c>
      <c r="K238" s="21">
        <f t="shared" si="64"/>
        <v>106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16171</v>
      </c>
      <c r="E239" s="23">
        <f t="shared" si="59"/>
        <v>16171</v>
      </c>
      <c r="F239" s="22"/>
      <c r="G239" s="22"/>
      <c r="H239" s="22">
        <v>367</v>
      </c>
      <c r="I239" s="22">
        <v>15734</v>
      </c>
      <c r="J239" s="22"/>
      <c r="K239" s="24">
        <v>70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6940</v>
      </c>
      <c r="E240" s="23">
        <f t="shared" si="59"/>
        <v>6940</v>
      </c>
      <c r="F240" s="22"/>
      <c r="G240" s="22"/>
      <c r="H240" s="22">
        <v>157</v>
      </c>
      <c r="I240" s="22">
        <v>6752</v>
      </c>
      <c r="J240" s="22"/>
      <c r="K240" s="24">
        <v>31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1011</v>
      </c>
      <c r="E241" s="23">
        <f t="shared" si="59"/>
        <v>1011</v>
      </c>
      <c r="F241" s="22"/>
      <c r="G241" s="22"/>
      <c r="H241" s="22">
        <v>23</v>
      </c>
      <c r="I241" s="22">
        <v>983</v>
      </c>
      <c r="J241" s="22"/>
      <c r="K241" s="24">
        <v>5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1465</v>
      </c>
      <c r="E242" s="20">
        <f t="shared" si="59"/>
        <v>1464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1464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1465</v>
      </c>
      <c r="E243" s="23">
        <f t="shared" si="59"/>
        <v>1464</v>
      </c>
      <c r="F243" s="22"/>
      <c r="G243" s="22"/>
      <c r="H243" s="22"/>
      <c r="I243" s="22">
        <v>1464</v>
      </c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2260</v>
      </c>
      <c r="E244" s="20">
        <f t="shared" si="59"/>
        <v>2258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2258</v>
      </c>
      <c r="J244" s="20">
        <f t="shared" si="66"/>
        <v>0</v>
      </c>
      <c r="K244" s="21">
        <f t="shared" si="66"/>
        <v>0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2260</v>
      </c>
      <c r="E247" s="23">
        <f t="shared" si="59"/>
        <v>2258</v>
      </c>
      <c r="F247" s="22"/>
      <c r="G247" s="22"/>
      <c r="H247" s="22"/>
      <c r="I247" s="22">
        <v>2258</v>
      </c>
      <c r="J247" s="22"/>
      <c r="K247" s="24"/>
    </row>
    <row r="248" spans="1:11" ht="12.75">
      <c r="A248" s="609" t="s">
        <v>533</v>
      </c>
      <c r="B248" s="610" t="s">
        <v>534</v>
      </c>
      <c r="C248" s="608" t="s">
        <v>535</v>
      </c>
      <c r="D248" s="608" t="s">
        <v>912</v>
      </c>
      <c r="E248" s="601" t="s">
        <v>380</v>
      </c>
      <c r="F248" s="603"/>
      <c r="G248" s="603"/>
      <c r="H248" s="603"/>
      <c r="I248" s="603"/>
      <c r="J248" s="603"/>
      <c r="K248" s="617"/>
    </row>
    <row r="249" spans="1:11" ht="12.75" customHeight="1">
      <c r="A249" s="609"/>
      <c r="B249" s="610"/>
      <c r="C249" s="608"/>
      <c r="D249" s="608"/>
      <c r="E249" s="601" t="s">
        <v>917</v>
      </c>
      <c r="F249" s="601" t="s">
        <v>427</v>
      </c>
      <c r="G249" s="603"/>
      <c r="H249" s="603"/>
      <c r="I249" s="603"/>
      <c r="J249" s="601" t="s">
        <v>909</v>
      </c>
      <c r="K249" s="602" t="s">
        <v>63</v>
      </c>
    </row>
    <row r="250" spans="1:11" ht="26.25">
      <c r="A250" s="609"/>
      <c r="B250" s="610"/>
      <c r="C250" s="608"/>
      <c r="D250" s="608"/>
      <c r="E250" s="603"/>
      <c r="F250" s="15" t="s">
        <v>381</v>
      </c>
      <c r="G250" s="15" t="s">
        <v>459</v>
      </c>
      <c r="H250" s="15" t="s">
        <v>908</v>
      </c>
      <c r="I250" s="15" t="s">
        <v>62</v>
      </c>
      <c r="J250" s="603"/>
      <c r="K250" s="617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6.25">
      <c r="A252" s="156">
        <v>5187</v>
      </c>
      <c r="B252" s="140">
        <v>414400</v>
      </c>
      <c r="C252" s="149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3365</v>
      </c>
      <c r="E253" s="20">
        <f t="shared" si="59"/>
        <v>3362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2735</v>
      </c>
      <c r="J253" s="20">
        <f t="shared" si="67"/>
        <v>0</v>
      </c>
      <c r="K253" s="21">
        <f t="shared" si="67"/>
        <v>627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3365</v>
      </c>
      <c r="E254" s="23">
        <f t="shared" si="59"/>
        <v>3362</v>
      </c>
      <c r="F254" s="22"/>
      <c r="G254" s="22"/>
      <c r="H254" s="22"/>
      <c r="I254" s="22">
        <v>2735</v>
      </c>
      <c r="J254" s="22"/>
      <c r="K254" s="24">
        <v>627</v>
      </c>
    </row>
    <row r="255" spans="1:11" ht="26.25">
      <c r="A255" s="155">
        <v>5190</v>
      </c>
      <c r="B255" s="15">
        <v>416000</v>
      </c>
      <c r="C255" s="148" t="s">
        <v>812</v>
      </c>
      <c r="D255" s="20">
        <f>D256</f>
        <v>2800</v>
      </c>
      <c r="E255" s="94">
        <f t="shared" si="59"/>
        <v>2798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2644</v>
      </c>
      <c r="J255" s="94">
        <f t="shared" si="68"/>
        <v>0</v>
      </c>
      <c r="K255" s="95">
        <f t="shared" si="68"/>
        <v>154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2800</v>
      </c>
      <c r="E256" s="23">
        <f t="shared" si="59"/>
        <v>2798</v>
      </c>
      <c r="F256" s="22"/>
      <c r="G256" s="22"/>
      <c r="H256" s="22"/>
      <c r="I256" s="22">
        <v>2644</v>
      </c>
      <c r="J256" s="22"/>
      <c r="K256" s="24">
        <v>154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6.25">
      <c r="A261" s="155">
        <v>5196</v>
      </c>
      <c r="B261" s="15">
        <v>420000</v>
      </c>
      <c r="C261" s="148" t="s">
        <v>815</v>
      </c>
      <c r="D261" s="20">
        <f>D262+D270+D276+D289+D297+D300</f>
        <v>84824</v>
      </c>
      <c r="E261" s="20">
        <f t="shared" si="59"/>
        <v>69979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11138</v>
      </c>
      <c r="I261" s="20">
        <f t="shared" si="71"/>
        <v>55287</v>
      </c>
      <c r="J261" s="20">
        <f t="shared" si="71"/>
        <v>0</v>
      </c>
      <c r="K261" s="21">
        <f t="shared" si="71"/>
        <v>3554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23487</v>
      </c>
      <c r="E262" s="20">
        <f t="shared" si="59"/>
        <v>19747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13</v>
      </c>
      <c r="I262" s="20">
        <f t="shared" si="72"/>
        <v>19466</v>
      </c>
      <c r="J262" s="20">
        <f t="shared" si="72"/>
        <v>0</v>
      </c>
      <c r="K262" s="21">
        <f t="shared" si="72"/>
        <v>268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410</v>
      </c>
      <c r="E263" s="23">
        <f t="shared" si="59"/>
        <v>408</v>
      </c>
      <c r="F263" s="22"/>
      <c r="G263" s="22"/>
      <c r="H263" s="22">
        <v>13</v>
      </c>
      <c r="I263" s="22">
        <v>356</v>
      </c>
      <c r="J263" s="22"/>
      <c r="K263" s="24">
        <v>39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20797</v>
      </c>
      <c r="E264" s="23">
        <f t="shared" si="59"/>
        <v>17096</v>
      </c>
      <c r="F264" s="22"/>
      <c r="G264" s="22"/>
      <c r="H264" s="22"/>
      <c r="I264" s="22">
        <v>17050</v>
      </c>
      <c r="J264" s="22"/>
      <c r="K264" s="24">
        <v>46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710</v>
      </c>
      <c r="E265" s="23">
        <f t="shared" si="59"/>
        <v>709</v>
      </c>
      <c r="F265" s="22"/>
      <c r="G265" s="22"/>
      <c r="H265" s="22"/>
      <c r="I265" s="22">
        <v>705</v>
      </c>
      <c r="J265" s="22"/>
      <c r="K265" s="24">
        <v>4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760</v>
      </c>
      <c r="E266" s="23">
        <f t="shared" si="59"/>
        <v>751</v>
      </c>
      <c r="F266" s="22"/>
      <c r="G266" s="22"/>
      <c r="H266" s="22"/>
      <c r="I266" s="22">
        <v>630</v>
      </c>
      <c r="J266" s="22"/>
      <c r="K266" s="24">
        <v>121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515</v>
      </c>
      <c r="E267" s="23">
        <f t="shared" si="59"/>
        <v>502</v>
      </c>
      <c r="F267" s="22"/>
      <c r="G267" s="22"/>
      <c r="H267" s="22"/>
      <c r="I267" s="22">
        <v>472</v>
      </c>
      <c r="J267" s="22"/>
      <c r="K267" s="24">
        <v>30</v>
      </c>
    </row>
    <row r="268" spans="1:11" ht="17.25" customHeight="1">
      <c r="A268" s="156">
        <v>5203</v>
      </c>
      <c r="B268" s="140">
        <v>421600</v>
      </c>
      <c r="C268" s="149" t="s">
        <v>66</v>
      </c>
      <c r="D268" s="22">
        <v>275</v>
      </c>
      <c r="E268" s="23">
        <f t="shared" si="59"/>
        <v>264</v>
      </c>
      <c r="F268" s="22"/>
      <c r="G268" s="22"/>
      <c r="H268" s="22"/>
      <c r="I268" s="22">
        <v>253</v>
      </c>
      <c r="J268" s="22"/>
      <c r="K268" s="24">
        <v>11</v>
      </c>
    </row>
    <row r="269" spans="1:11" ht="17.25" customHeight="1">
      <c r="A269" s="156">
        <v>5204</v>
      </c>
      <c r="B269" s="140">
        <v>421900</v>
      </c>
      <c r="C269" s="149" t="s">
        <v>580</v>
      </c>
      <c r="D269" s="22">
        <v>20</v>
      </c>
      <c r="E269" s="23">
        <f t="shared" si="59"/>
        <v>17</v>
      </c>
      <c r="F269" s="22"/>
      <c r="G269" s="22"/>
      <c r="H269" s="22"/>
      <c r="I269" s="22"/>
      <c r="J269" s="22"/>
      <c r="K269" s="24">
        <v>17</v>
      </c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490</v>
      </c>
      <c r="E270" s="20">
        <f t="shared" si="59"/>
        <v>468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461</v>
      </c>
      <c r="J270" s="20">
        <f t="shared" si="73"/>
        <v>0</v>
      </c>
      <c r="K270" s="21">
        <f t="shared" si="73"/>
        <v>7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10</v>
      </c>
      <c r="E271" s="23">
        <f t="shared" si="59"/>
        <v>7</v>
      </c>
      <c r="F271" s="22"/>
      <c r="G271" s="22"/>
      <c r="H271" s="22"/>
      <c r="I271" s="22"/>
      <c r="J271" s="22"/>
      <c r="K271" s="24">
        <v>7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>
        <v>480</v>
      </c>
      <c r="E273" s="23">
        <f t="shared" si="59"/>
        <v>461</v>
      </c>
      <c r="F273" s="22"/>
      <c r="G273" s="22"/>
      <c r="H273" s="22"/>
      <c r="I273" s="22">
        <v>461</v>
      </c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8088</v>
      </c>
      <c r="E276" s="20">
        <f t="shared" si="59"/>
        <v>8052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5319</v>
      </c>
      <c r="I276" s="20">
        <f t="shared" si="74"/>
        <v>982</v>
      </c>
      <c r="J276" s="20">
        <f t="shared" si="74"/>
        <v>0</v>
      </c>
      <c r="K276" s="21">
        <f t="shared" si="74"/>
        <v>1751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255</v>
      </c>
      <c r="E277" s="23">
        <f t="shared" si="59"/>
        <v>253</v>
      </c>
      <c r="F277" s="22"/>
      <c r="G277" s="22"/>
      <c r="H277" s="22"/>
      <c r="I277" s="22"/>
      <c r="J277" s="22"/>
      <c r="K277" s="24">
        <v>253</v>
      </c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865</v>
      </c>
      <c r="E278" s="23">
        <f t="shared" si="59"/>
        <v>861</v>
      </c>
      <c r="F278" s="22"/>
      <c r="G278" s="22"/>
      <c r="H278" s="22"/>
      <c r="I278" s="22">
        <v>716</v>
      </c>
      <c r="J278" s="22"/>
      <c r="K278" s="24">
        <v>145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420</v>
      </c>
      <c r="E279" s="23">
        <f t="shared" si="59"/>
        <v>419</v>
      </c>
      <c r="F279" s="22"/>
      <c r="G279" s="22"/>
      <c r="H279" s="22"/>
      <c r="I279" s="22">
        <v>232</v>
      </c>
      <c r="J279" s="22"/>
      <c r="K279" s="24">
        <v>187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24</v>
      </c>
      <c r="E280" s="23">
        <f t="shared" si="59"/>
        <v>13</v>
      </c>
      <c r="F280" s="22"/>
      <c r="G280" s="22"/>
      <c r="H280" s="22"/>
      <c r="I280" s="22">
        <v>6</v>
      </c>
      <c r="J280" s="22"/>
      <c r="K280" s="24">
        <v>7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5125</v>
      </c>
      <c r="E281" s="23">
        <f t="shared" si="59"/>
        <v>5119</v>
      </c>
      <c r="F281" s="22"/>
      <c r="G281" s="22"/>
      <c r="H281" s="22">
        <v>4682</v>
      </c>
      <c r="I281" s="22"/>
      <c r="J281" s="22"/>
      <c r="K281" s="24">
        <v>437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70</v>
      </c>
      <c r="E283" s="23">
        <f t="shared" si="59"/>
        <v>64</v>
      </c>
      <c r="F283" s="22"/>
      <c r="G283" s="22"/>
      <c r="H283" s="22"/>
      <c r="I283" s="22"/>
      <c r="J283" s="22"/>
      <c r="K283" s="24">
        <v>64</v>
      </c>
    </row>
    <row r="284" spans="1:11" ht="12.75">
      <c r="A284" s="609" t="s">
        <v>533</v>
      </c>
      <c r="B284" s="610" t="s">
        <v>534</v>
      </c>
      <c r="C284" s="608" t="s">
        <v>535</v>
      </c>
      <c r="D284" s="608" t="s">
        <v>912</v>
      </c>
      <c r="E284" s="601" t="s">
        <v>380</v>
      </c>
      <c r="F284" s="603"/>
      <c r="G284" s="603"/>
      <c r="H284" s="603"/>
      <c r="I284" s="603"/>
      <c r="J284" s="603"/>
      <c r="K284" s="617"/>
    </row>
    <row r="285" spans="1:11" ht="12.75" customHeight="1">
      <c r="A285" s="609"/>
      <c r="B285" s="610"/>
      <c r="C285" s="608"/>
      <c r="D285" s="608"/>
      <c r="E285" s="601" t="s">
        <v>917</v>
      </c>
      <c r="F285" s="601" t="s">
        <v>427</v>
      </c>
      <c r="G285" s="603"/>
      <c r="H285" s="603"/>
      <c r="I285" s="603"/>
      <c r="J285" s="601" t="s">
        <v>909</v>
      </c>
      <c r="K285" s="602" t="s">
        <v>63</v>
      </c>
    </row>
    <row r="286" spans="1:11" ht="26.25">
      <c r="A286" s="609"/>
      <c r="B286" s="610"/>
      <c r="C286" s="608"/>
      <c r="D286" s="608"/>
      <c r="E286" s="603"/>
      <c r="F286" s="15" t="s">
        <v>381</v>
      </c>
      <c r="G286" s="15" t="s">
        <v>459</v>
      </c>
      <c r="H286" s="15" t="s">
        <v>908</v>
      </c>
      <c r="I286" s="15" t="s">
        <v>62</v>
      </c>
      <c r="J286" s="603"/>
      <c r="K286" s="617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1329</v>
      </c>
      <c r="E288" s="23">
        <f t="shared" si="59"/>
        <v>1323</v>
      </c>
      <c r="F288" s="22"/>
      <c r="G288" s="22"/>
      <c r="H288" s="22">
        <v>637</v>
      </c>
      <c r="I288" s="22">
        <v>28</v>
      </c>
      <c r="J288" s="22"/>
      <c r="K288" s="24">
        <v>658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685</v>
      </c>
      <c r="E289" s="20">
        <f t="shared" si="59"/>
        <v>682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208</v>
      </c>
      <c r="I289" s="20">
        <f t="shared" si="75"/>
        <v>231</v>
      </c>
      <c r="J289" s="20">
        <f t="shared" si="75"/>
        <v>0</v>
      </c>
      <c r="K289" s="21">
        <f t="shared" si="75"/>
        <v>243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685</v>
      </c>
      <c r="E292" s="23">
        <f t="shared" si="59"/>
        <v>682</v>
      </c>
      <c r="F292" s="22"/>
      <c r="G292" s="22"/>
      <c r="H292" s="22">
        <v>208</v>
      </c>
      <c r="I292" s="22">
        <v>231</v>
      </c>
      <c r="J292" s="22"/>
      <c r="K292" s="24">
        <v>243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6.2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6.2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10740</v>
      </c>
      <c r="E297" s="20">
        <f t="shared" si="59"/>
        <v>10734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5290</v>
      </c>
      <c r="I297" s="20">
        <f t="shared" si="76"/>
        <v>5193</v>
      </c>
      <c r="J297" s="20">
        <f t="shared" si="76"/>
        <v>0</v>
      </c>
      <c r="K297" s="21">
        <f t="shared" si="76"/>
        <v>251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6500</v>
      </c>
      <c r="E298" s="23">
        <f t="shared" si="59"/>
        <v>6500</v>
      </c>
      <c r="F298" s="22"/>
      <c r="G298" s="22"/>
      <c r="H298" s="22">
        <v>5290</v>
      </c>
      <c r="I298" s="22">
        <v>1091</v>
      </c>
      <c r="J298" s="22"/>
      <c r="K298" s="24">
        <v>119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4240</v>
      </c>
      <c r="E299" s="23">
        <f t="shared" si="59"/>
        <v>4234</v>
      </c>
      <c r="F299" s="22"/>
      <c r="G299" s="22"/>
      <c r="H299" s="22"/>
      <c r="I299" s="22">
        <v>4102</v>
      </c>
      <c r="J299" s="22"/>
      <c r="K299" s="24">
        <v>132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41334</v>
      </c>
      <c r="E300" s="20">
        <f t="shared" si="59"/>
        <v>30296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308</v>
      </c>
      <c r="I300" s="20">
        <f t="shared" si="77"/>
        <v>28954</v>
      </c>
      <c r="J300" s="20">
        <f t="shared" si="77"/>
        <v>0</v>
      </c>
      <c r="K300" s="21">
        <f t="shared" si="77"/>
        <v>1034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1138</v>
      </c>
      <c r="E301" s="23">
        <f t="shared" si="59"/>
        <v>1133</v>
      </c>
      <c r="F301" s="22"/>
      <c r="G301" s="22"/>
      <c r="H301" s="22"/>
      <c r="I301" s="22">
        <v>703</v>
      </c>
      <c r="J301" s="22"/>
      <c r="K301" s="24">
        <v>430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200</v>
      </c>
      <c r="E303" s="23">
        <f t="shared" si="59"/>
        <v>192</v>
      </c>
      <c r="F303" s="22"/>
      <c r="G303" s="22"/>
      <c r="H303" s="22"/>
      <c r="I303" s="22">
        <v>94</v>
      </c>
      <c r="J303" s="22"/>
      <c r="K303" s="24">
        <v>98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7923</v>
      </c>
      <c r="E304" s="23">
        <f t="shared" si="59"/>
        <v>6719</v>
      </c>
      <c r="F304" s="54"/>
      <c r="G304" s="54"/>
      <c r="H304" s="54"/>
      <c r="I304" s="54">
        <v>6719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28773</v>
      </c>
      <c r="E307" s="23">
        <f t="shared" si="78"/>
        <v>18978</v>
      </c>
      <c r="F307" s="22"/>
      <c r="G307" s="22"/>
      <c r="H307" s="22"/>
      <c r="I307" s="22">
        <v>18522</v>
      </c>
      <c r="J307" s="22"/>
      <c r="K307" s="24">
        <v>456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2200</v>
      </c>
      <c r="E308" s="23">
        <f t="shared" si="78"/>
        <v>2192</v>
      </c>
      <c r="F308" s="22"/>
      <c r="G308" s="22"/>
      <c r="H308" s="22"/>
      <c r="I308" s="22">
        <v>2143</v>
      </c>
      <c r="J308" s="22"/>
      <c r="K308" s="24">
        <v>49</v>
      </c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1100</v>
      </c>
      <c r="E309" s="23">
        <f t="shared" si="78"/>
        <v>1082</v>
      </c>
      <c r="F309" s="22"/>
      <c r="G309" s="22"/>
      <c r="H309" s="22">
        <v>308</v>
      </c>
      <c r="I309" s="22">
        <v>773</v>
      </c>
      <c r="J309" s="22"/>
      <c r="K309" s="24">
        <v>1</v>
      </c>
    </row>
    <row r="310" spans="1:11" ht="26.25">
      <c r="A310" s="155">
        <v>5241</v>
      </c>
      <c r="B310" s="15">
        <v>430000</v>
      </c>
      <c r="C310" s="148" t="s">
        <v>823</v>
      </c>
      <c r="D310" s="20">
        <f>D311+D319+D321+D323+D327</f>
        <v>0</v>
      </c>
      <c r="E310" s="20">
        <f t="shared" si="78"/>
        <v>352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352</v>
      </c>
    </row>
    <row r="311" spans="1:11" ht="26.25">
      <c r="A311" s="155">
        <v>5242</v>
      </c>
      <c r="B311" s="15">
        <v>431000</v>
      </c>
      <c r="C311" s="148" t="s">
        <v>824</v>
      </c>
      <c r="D311" s="20">
        <f>SUM(D312:D314)</f>
        <v>0</v>
      </c>
      <c r="E311" s="20">
        <f t="shared" si="78"/>
        <v>347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347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/>
      <c r="E312" s="23">
        <f t="shared" si="78"/>
        <v>76</v>
      </c>
      <c r="F312" s="22"/>
      <c r="G312" s="22"/>
      <c r="H312" s="22"/>
      <c r="I312" s="22"/>
      <c r="J312" s="22"/>
      <c r="K312" s="24">
        <v>76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/>
      <c r="E313" s="23">
        <f t="shared" si="78"/>
        <v>271</v>
      </c>
      <c r="F313" s="22"/>
      <c r="G313" s="22"/>
      <c r="H313" s="22"/>
      <c r="I313" s="22"/>
      <c r="J313" s="22"/>
      <c r="K313" s="24">
        <v>271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9" t="s">
        <v>533</v>
      </c>
      <c r="B315" s="610" t="s">
        <v>534</v>
      </c>
      <c r="C315" s="608" t="s">
        <v>535</v>
      </c>
      <c r="D315" s="608" t="s">
        <v>912</v>
      </c>
      <c r="E315" s="601" t="s">
        <v>380</v>
      </c>
      <c r="F315" s="603"/>
      <c r="G315" s="603"/>
      <c r="H315" s="603"/>
      <c r="I315" s="603"/>
      <c r="J315" s="603"/>
      <c r="K315" s="617"/>
    </row>
    <row r="316" spans="1:11" ht="12.75" customHeight="1">
      <c r="A316" s="609"/>
      <c r="B316" s="610"/>
      <c r="C316" s="608"/>
      <c r="D316" s="608"/>
      <c r="E316" s="601" t="s">
        <v>917</v>
      </c>
      <c r="F316" s="601" t="s">
        <v>427</v>
      </c>
      <c r="G316" s="603"/>
      <c r="H316" s="603"/>
      <c r="I316" s="603"/>
      <c r="J316" s="601" t="s">
        <v>909</v>
      </c>
      <c r="K316" s="602" t="s">
        <v>63</v>
      </c>
    </row>
    <row r="317" spans="1:11" ht="26.25">
      <c r="A317" s="609"/>
      <c r="B317" s="610"/>
      <c r="C317" s="608"/>
      <c r="D317" s="608"/>
      <c r="E317" s="603"/>
      <c r="F317" s="15" t="s">
        <v>381</v>
      </c>
      <c r="G317" s="15" t="s">
        <v>459</v>
      </c>
      <c r="H317" s="15" t="s">
        <v>908</v>
      </c>
      <c r="I317" s="15" t="s">
        <v>62</v>
      </c>
      <c r="J317" s="603"/>
      <c r="K317" s="617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5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5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5</v>
      </c>
      <c r="F328" s="22"/>
      <c r="G328" s="22"/>
      <c r="H328" s="22"/>
      <c r="I328" s="22"/>
      <c r="J328" s="22"/>
      <c r="K328" s="24">
        <v>5</v>
      </c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315</v>
      </c>
      <c r="E329" s="20">
        <f t="shared" si="78"/>
        <v>312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312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6.2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6.2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9" t="s">
        <v>533</v>
      </c>
      <c r="B345" s="610" t="s">
        <v>534</v>
      </c>
      <c r="C345" s="608" t="s">
        <v>535</v>
      </c>
      <c r="D345" s="608" t="s">
        <v>912</v>
      </c>
      <c r="E345" s="601" t="s">
        <v>380</v>
      </c>
      <c r="F345" s="603"/>
      <c r="G345" s="603"/>
      <c r="H345" s="603"/>
      <c r="I345" s="603"/>
      <c r="J345" s="603"/>
      <c r="K345" s="617"/>
    </row>
    <row r="346" spans="1:11" ht="12.75" customHeight="1">
      <c r="A346" s="609"/>
      <c r="B346" s="610"/>
      <c r="C346" s="608"/>
      <c r="D346" s="608"/>
      <c r="E346" s="601" t="s">
        <v>917</v>
      </c>
      <c r="F346" s="601" t="s">
        <v>427</v>
      </c>
      <c r="G346" s="603"/>
      <c r="H346" s="603"/>
      <c r="I346" s="603"/>
      <c r="J346" s="601" t="s">
        <v>909</v>
      </c>
      <c r="K346" s="602" t="s">
        <v>63</v>
      </c>
    </row>
    <row r="347" spans="1:11" ht="26.25">
      <c r="A347" s="609"/>
      <c r="B347" s="610"/>
      <c r="C347" s="608"/>
      <c r="D347" s="608"/>
      <c r="E347" s="603"/>
      <c r="F347" s="15" t="s">
        <v>381</v>
      </c>
      <c r="G347" s="15" t="s">
        <v>459</v>
      </c>
      <c r="H347" s="15" t="s">
        <v>908</v>
      </c>
      <c r="I347" s="15" t="s">
        <v>62</v>
      </c>
      <c r="J347" s="603"/>
      <c r="K347" s="617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6.25">
      <c r="A353" s="155">
        <v>5276</v>
      </c>
      <c r="B353" s="15">
        <v>444000</v>
      </c>
      <c r="C353" s="148" t="s">
        <v>834</v>
      </c>
      <c r="D353" s="20">
        <f>SUM(D354:D356)</f>
        <v>315</v>
      </c>
      <c r="E353" s="20">
        <f t="shared" si="78"/>
        <v>312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312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>
        <v>315</v>
      </c>
      <c r="E355" s="23">
        <f t="shared" si="78"/>
        <v>312</v>
      </c>
      <c r="F355" s="22"/>
      <c r="G355" s="22"/>
      <c r="H355" s="22"/>
      <c r="I355" s="22"/>
      <c r="J355" s="22"/>
      <c r="K355" s="24">
        <v>312</v>
      </c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39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6.2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6.2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6.2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6.2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6.2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6.2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6.25">
      <c r="A370" s="155">
        <v>5293</v>
      </c>
      <c r="B370" s="15">
        <v>460000</v>
      </c>
      <c r="C370" s="148" t="s">
        <v>840</v>
      </c>
      <c r="D370" s="20">
        <f>D375+D378+D381+D384+D387</f>
        <v>1087</v>
      </c>
      <c r="E370" s="20">
        <f t="shared" si="78"/>
        <v>1087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1087</v>
      </c>
      <c r="J370" s="20">
        <f t="shared" si="95"/>
        <v>0</v>
      </c>
      <c r="K370" s="21">
        <f t="shared" si="95"/>
        <v>0</v>
      </c>
    </row>
    <row r="371" spans="1:11" ht="12.75">
      <c r="A371" s="609" t="s">
        <v>533</v>
      </c>
      <c r="B371" s="610" t="s">
        <v>534</v>
      </c>
      <c r="C371" s="608" t="s">
        <v>535</v>
      </c>
      <c r="D371" s="608" t="s">
        <v>912</v>
      </c>
      <c r="E371" s="601" t="s">
        <v>380</v>
      </c>
      <c r="F371" s="603"/>
      <c r="G371" s="603"/>
      <c r="H371" s="603"/>
      <c r="I371" s="603"/>
      <c r="J371" s="603"/>
      <c r="K371" s="617"/>
    </row>
    <row r="372" spans="1:11" ht="12.75" customHeight="1">
      <c r="A372" s="609"/>
      <c r="B372" s="610"/>
      <c r="C372" s="608"/>
      <c r="D372" s="608"/>
      <c r="E372" s="601" t="s">
        <v>917</v>
      </c>
      <c r="F372" s="601" t="s">
        <v>427</v>
      </c>
      <c r="G372" s="603"/>
      <c r="H372" s="603"/>
      <c r="I372" s="603"/>
      <c r="J372" s="601" t="s">
        <v>909</v>
      </c>
      <c r="K372" s="602" t="s">
        <v>63</v>
      </c>
    </row>
    <row r="373" spans="1:11" ht="26.25">
      <c r="A373" s="609"/>
      <c r="B373" s="610"/>
      <c r="C373" s="608"/>
      <c r="D373" s="608"/>
      <c r="E373" s="603"/>
      <c r="F373" s="15" t="s">
        <v>381</v>
      </c>
      <c r="G373" s="15" t="s">
        <v>459</v>
      </c>
      <c r="H373" s="15" t="s">
        <v>908</v>
      </c>
      <c r="I373" s="15" t="s">
        <v>62</v>
      </c>
      <c r="J373" s="603"/>
      <c r="K373" s="617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6.2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6.2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6.2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6.2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6.2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1087</v>
      </c>
      <c r="E387" s="20">
        <f t="shared" si="98"/>
        <v>1087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1087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1087</v>
      </c>
      <c r="E388" s="23">
        <f t="shared" si="98"/>
        <v>1087</v>
      </c>
      <c r="F388" s="22"/>
      <c r="G388" s="22"/>
      <c r="H388" s="22"/>
      <c r="I388" s="22">
        <v>1087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6.2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9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6.2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6.2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6.2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6.2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9" t="s">
        <v>533</v>
      </c>
      <c r="B396" s="610" t="s">
        <v>534</v>
      </c>
      <c r="C396" s="608" t="s">
        <v>535</v>
      </c>
      <c r="D396" s="608" t="s">
        <v>912</v>
      </c>
      <c r="E396" s="601" t="s">
        <v>380</v>
      </c>
      <c r="F396" s="603"/>
      <c r="G396" s="603"/>
      <c r="H396" s="603"/>
      <c r="I396" s="603"/>
      <c r="J396" s="603"/>
      <c r="K396" s="617"/>
    </row>
    <row r="397" spans="1:11" ht="12.75" customHeight="1">
      <c r="A397" s="609"/>
      <c r="B397" s="610"/>
      <c r="C397" s="608"/>
      <c r="D397" s="608"/>
      <c r="E397" s="601" t="s">
        <v>917</v>
      </c>
      <c r="F397" s="601" t="s">
        <v>427</v>
      </c>
      <c r="G397" s="603"/>
      <c r="H397" s="603"/>
      <c r="I397" s="603"/>
      <c r="J397" s="601" t="s">
        <v>909</v>
      </c>
      <c r="K397" s="602" t="s">
        <v>63</v>
      </c>
    </row>
    <row r="398" spans="1:11" ht="26.25">
      <c r="A398" s="609"/>
      <c r="B398" s="610"/>
      <c r="C398" s="608"/>
      <c r="D398" s="608"/>
      <c r="E398" s="603"/>
      <c r="F398" s="15" t="s">
        <v>381</v>
      </c>
      <c r="G398" s="15" t="s">
        <v>459</v>
      </c>
      <c r="H398" s="15" t="s">
        <v>908</v>
      </c>
      <c r="I398" s="15" t="s">
        <v>62</v>
      </c>
      <c r="J398" s="603"/>
      <c r="K398" s="617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6.25">
      <c r="A409" s="155">
        <v>5324</v>
      </c>
      <c r="B409" s="15">
        <v>480000</v>
      </c>
      <c r="C409" s="148" t="s">
        <v>854</v>
      </c>
      <c r="D409" s="20">
        <f>D410+D413+D417+D419+D422+D428</f>
        <v>205</v>
      </c>
      <c r="E409" s="20">
        <f t="shared" si="98"/>
        <v>192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79</v>
      </c>
      <c r="J409" s="20">
        <f t="shared" si="105"/>
        <v>0</v>
      </c>
      <c r="K409" s="21">
        <f t="shared" si="105"/>
        <v>113</v>
      </c>
    </row>
    <row r="410" spans="1:11" ht="26.2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6.2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145</v>
      </c>
      <c r="E413" s="20">
        <f t="shared" si="98"/>
        <v>136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79</v>
      </c>
      <c r="J413" s="20">
        <f t="shared" si="107"/>
        <v>0</v>
      </c>
      <c r="K413" s="21">
        <f t="shared" si="107"/>
        <v>57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90</v>
      </c>
      <c r="E414" s="23">
        <f t="shared" si="98"/>
        <v>82</v>
      </c>
      <c r="F414" s="22"/>
      <c r="G414" s="22"/>
      <c r="H414" s="22"/>
      <c r="I414" s="22">
        <v>79</v>
      </c>
      <c r="J414" s="22"/>
      <c r="K414" s="24">
        <v>3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55</v>
      </c>
      <c r="E415" s="23">
        <f t="shared" si="98"/>
        <v>54</v>
      </c>
      <c r="F415" s="22"/>
      <c r="G415" s="22"/>
      <c r="H415" s="22"/>
      <c r="I415" s="22"/>
      <c r="J415" s="22"/>
      <c r="K415" s="24">
        <v>54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6.25">
      <c r="A417" s="155">
        <v>5332</v>
      </c>
      <c r="B417" s="15">
        <v>483000</v>
      </c>
      <c r="C417" s="148" t="s">
        <v>857</v>
      </c>
      <c r="D417" s="20">
        <f>D418</f>
        <v>60</v>
      </c>
      <c r="E417" s="20">
        <f t="shared" si="98"/>
        <v>56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56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60</v>
      </c>
      <c r="E418" s="23">
        <f t="shared" si="98"/>
        <v>56</v>
      </c>
      <c r="F418" s="22"/>
      <c r="G418" s="22"/>
      <c r="H418" s="22"/>
      <c r="I418" s="22"/>
      <c r="J418" s="22"/>
      <c r="K418" s="24">
        <v>56</v>
      </c>
    </row>
    <row r="419" spans="1:11" ht="39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6.2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6.2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6.2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09" t="s">
        <v>533</v>
      </c>
      <c r="B424" s="610" t="s">
        <v>534</v>
      </c>
      <c r="C424" s="608" t="s">
        <v>535</v>
      </c>
      <c r="D424" s="608" t="s">
        <v>912</v>
      </c>
      <c r="E424" s="601" t="s">
        <v>380</v>
      </c>
      <c r="F424" s="603"/>
      <c r="G424" s="603"/>
      <c r="H424" s="603"/>
      <c r="I424" s="603"/>
      <c r="J424" s="603"/>
      <c r="K424" s="617"/>
    </row>
    <row r="425" spans="1:11" ht="12.75" customHeight="1">
      <c r="A425" s="609"/>
      <c r="B425" s="610"/>
      <c r="C425" s="608"/>
      <c r="D425" s="608"/>
      <c r="E425" s="601" t="s">
        <v>917</v>
      </c>
      <c r="F425" s="601" t="s">
        <v>427</v>
      </c>
      <c r="G425" s="603"/>
      <c r="H425" s="603"/>
      <c r="I425" s="603"/>
      <c r="J425" s="601" t="s">
        <v>909</v>
      </c>
      <c r="K425" s="602" t="s">
        <v>63</v>
      </c>
    </row>
    <row r="426" spans="1:11" ht="26.25">
      <c r="A426" s="609"/>
      <c r="B426" s="610"/>
      <c r="C426" s="608"/>
      <c r="D426" s="608"/>
      <c r="E426" s="603"/>
      <c r="F426" s="15" t="s">
        <v>381</v>
      </c>
      <c r="G426" s="15" t="s">
        <v>459</v>
      </c>
      <c r="H426" s="15" t="s">
        <v>908</v>
      </c>
      <c r="I426" s="15" t="s">
        <v>62</v>
      </c>
      <c r="J426" s="603"/>
      <c r="K426" s="617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9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6.2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6.25">
      <c r="A430" s="155">
        <v>5341</v>
      </c>
      <c r="B430" s="15">
        <v>500000</v>
      </c>
      <c r="C430" s="148" t="s">
        <v>862</v>
      </c>
      <c r="D430" s="20">
        <f>D431+D453+D466+D469+D477</f>
        <v>19302</v>
      </c>
      <c r="E430" s="20">
        <f t="shared" si="98"/>
        <v>12435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12259</v>
      </c>
      <c r="I430" s="20">
        <f t="shared" si="112"/>
        <v>54</v>
      </c>
      <c r="J430" s="20">
        <f t="shared" si="112"/>
        <v>0</v>
      </c>
      <c r="K430" s="21">
        <f t="shared" si="112"/>
        <v>122</v>
      </c>
    </row>
    <row r="431" spans="1:11" ht="26.25">
      <c r="A431" s="155">
        <v>5342</v>
      </c>
      <c r="B431" s="15">
        <v>510000</v>
      </c>
      <c r="C431" s="148" t="s">
        <v>863</v>
      </c>
      <c r="D431" s="20">
        <f>D432+D437+D447+D449+D451</f>
        <v>19302</v>
      </c>
      <c r="E431" s="20">
        <f t="shared" si="98"/>
        <v>12435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12259</v>
      </c>
      <c r="I431" s="20">
        <f t="shared" si="113"/>
        <v>54</v>
      </c>
      <c r="J431" s="20">
        <f t="shared" si="113"/>
        <v>0</v>
      </c>
      <c r="K431" s="21">
        <f t="shared" si="113"/>
        <v>122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2100</v>
      </c>
      <c r="E432" s="20">
        <f t="shared" si="98"/>
        <v>268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268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>
        <v>500</v>
      </c>
      <c r="E434" s="23">
        <f t="shared" si="98"/>
        <v>268</v>
      </c>
      <c r="F434" s="22"/>
      <c r="G434" s="22"/>
      <c r="H434" s="22">
        <v>268</v>
      </c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>
        <v>1600</v>
      </c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17202</v>
      </c>
      <c r="E437" s="20">
        <f t="shared" si="98"/>
        <v>12167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11991</v>
      </c>
      <c r="I437" s="20">
        <f t="shared" si="115"/>
        <v>54</v>
      </c>
      <c r="J437" s="20">
        <f t="shared" si="115"/>
        <v>0</v>
      </c>
      <c r="K437" s="21">
        <f t="shared" si="115"/>
        <v>122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>
        <v>3000</v>
      </c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4197</v>
      </c>
      <c r="E439" s="23">
        <f t="shared" si="98"/>
        <v>4197</v>
      </c>
      <c r="F439" s="22"/>
      <c r="G439" s="22"/>
      <c r="H439" s="22">
        <v>4132</v>
      </c>
      <c r="I439" s="22"/>
      <c r="J439" s="22"/>
      <c r="K439" s="24">
        <v>65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>
        <v>5</v>
      </c>
      <c r="E441" s="23">
        <f t="shared" si="98"/>
        <v>3</v>
      </c>
      <c r="F441" s="22"/>
      <c r="G441" s="22"/>
      <c r="H441" s="22"/>
      <c r="I441" s="22"/>
      <c r="J441" s="22"/>
      <c r="K441" s="24">
        <v>3</v>
      </c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10000</v>
      </c>
      <c r="E442" s="23">
        <f t="shared" si="98"/>
        <v>7967</v>
      </c>
      <c r="F442" s="22"/>
      <c r="G442" s="22"/>
      <c r="H442" s="22">
        <v>7859</v>
      </c>
      <c r="I442" s="22">
        <v>54</v>
      </c>
      <c r="J442" s="22"/>
      <c r="K442" s="24">
        <v>54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6.2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9" t="s">
        <v>533</v>
      </c>
      <c r="B458" s="610" t="s">
        <v>534</v>
      </c>
      <c r="C458" s="608" t="s">
        <v>535</v>
      </c>
      <c r="D458" s="608" t="s">
        <v>912</v>
      </c>
      <c r="E458" s="601" t="s">
        <v>380</v>
      </c>
      <c r="F458" s="603"/>
      <c r="G458" s="603"/>
      <c r="H458" s="603"/>
      <c r="I458" s="603"/>
      <c r="J458" s="603"/>
      <c r="K458" s="617"/>
    </row>
    <row r="459" spans="1:11" ht="12.75" customHeight="1">
      <c r="A459" s="609"/>
      <c r="B459" s="610"/>
      <c r="C459" s="608"/>
      <c r="D459" s="608"/>
      <c r="E459" s="601" t="s">
        <v>917</v>
      </c>
      <c r="F459" s="601" t="s">
        <v>427</v>
      </c>
      <c r="G459" s="603"/>
      <c r="H459" s="603"/>
      <c r="I459" s="603"/>
      <c r="J459" s="601" t="s">
        <v>909</v>
      </c>
      <c r="K459" s="602" t="s">
        <v>63</v>
      </c>
    </row>
    <row r="460" spans="1:11" ht="26.25">
      <c r="A460" s="609"/>
      <c r="B460" s="610"/>
      <c r="C460" s="608"/>
      <c r="D460" s="608"/>
      <c r="E460" s="603"/>
      <c r="F460" s="15" t="s">
        <v>381</v>
      </c>
      <c r="G460" s="15" t="s">
        <v>459</v>
      </c>
      <c r="H460" s="15" t="s">
        <v>908</v>
      </c>
      <c r="I460" s="15" t="s">
        <v>62</v>
      </c>
      <c r="J460" s="603"/>
      <c r="K460" s="617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9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9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6.2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6.2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6.2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6.2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6.2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6.2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9" t="s">
        <v>533</v>
      </c>
      <c r="B486" s="610" t="s">
        <v>534</v>
      </c>
      <c r="C486" s="608" t="s">
        <v>535</v>
      </c>
      <c r="D486" s="608" t="s">
        <v>912</v>
      </c>
      <c r="E486" s="601" t="s">
        <v>380</v>
      </c>
      <c r="F486" s="603"/>
      <c r="G486" s="603"/>
      <c r="H486" s="603"/>
      <c r="I486" s="603"/>
      <c r="J486" s="603"/>
      <c r="K486" s="617"/>
    </row>
    <row r="487" spans="1:11" ht="12.75" customHeight="1">
      <c r="A487" s="609"/>
      <c r="B487" s="610"/>
      <c r="C487" s="608"/>
      <c r="D487" s="608"/>
      <c r="E487" s="601" t="s">
        <v>917</v>
      </c>
      <c r="F487" s="601" t="s">
        <v>427</v>
      </c>
      <c r="G487" s="603"/>
      <c r="H487" s="603"/>
      <c r="I487" s="603"/>
      <c r="J487" s="601" t="s">
        <v>909</v>
      </c>
      <c r="K487" s="602" t="s">
        <v>63</v>
      </c>
    </row>
    <row r="488" spans="1:11" ht="26.25">
      <c r="A488" s="609"/>
      <c r="B488" s="610"/>
      <c r="C488" s="608"/>
      <c r="D488" s="608"/>
      <c r="E488" s="603"/>
      <c r="F488" s="15" t="s">
        <v>381</v>
      </c>
      <c r="G488" s="15" t="s">
        <v>459</v>
      </c>
      <c r="H488" s="15" t="s">
        <v>908</v>
      </c>
      <c r="I488" s="15" t="s">
        <v>62</v>
      </c>
      <c r="J488" s="603"/>
      <c r="K488" s="617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6.2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6.2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6.2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6.2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6.2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9" t="s">
        <v>533</v>
      </c>
      <c r="B513" s="610" t="s">
        <v>534</v>
      </c>
      <c r="C513" s="608" t="s">
        <v>535</v>
      </c>
      <c r="D513" s="608" t="s">
        <v>912</v>
      </c>
      <c r="E513" s="601" t="s">
        <v>380</v>
      </c>
      <c r="F513" s="603"/>
      <c r="G513" s="603"/>
      <c r="H513" s="603"/>
      <c r="I513" s="603"/>
      <c r="J513" s="603"/>
      <c r="K513" s="617"/>
    </row>
    <row r="514" spans="1:11" ht="12.75" customHeight="1">
      <c r="A514" s="609"/>
      <c r="B514" s="610"/>
      <c r="C514" s="608"/>
      <c r="D514" s="608"/>
      <c r="E514" s="601" t="s">
        <v>917</v>
      </c>
      <c r="F514" s="601" t="s">
        <v>427</v>
      </c>
      <c r="G514" s="603"/>
      <c r="H514" s="603"/>
      <c r="I514" s="603"/>
      <c r="J514" s="601" t="s">
        <v>909</v>
      </c>
      <c r="K514" s="602" t="s">
        <v>63</v>
      </c>
    </row>
    <row r="515" spans="1:11" ht="26.25">
      <c r="A515" s="609"/>
      <c r="B515" s="610"/>
      <c r="C515" s="608"/>
      <c r="D515" s="608"/>
      <c r="E515" s="603"/>
      <c r="F515" s="15" t="s">
        <v>381</v>
      </c>
      <c r="G515" s="15" t="s">
        <v>459</v>
      </c>
      <c r="H515" s="15" t="s">
        <v>908</v>
      </c>
      <c r="I515" s="15" t="s">
        <v>62</v>
      </c>
      <c r="J515" s="603"/>
      <c r="K515" s="617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12.7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9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26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277368</v>
      </c>
      <c r="E536" s="30">
        <f t="shared" si="139"/>
        <v>255984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27001</v>
      </c>
      <c r="I536" s="30">
        <f t="shared" si="141"/>
        <v>220189</v>
      </c>
      <c r="J536" s="30">
        <f t="shared" si="141"/>
        <v>0</v>
      </c>
      <c r="K536" s="31">
        <f t="shared" si="141"/>
        <v>8794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1" t="s">
        <v>533</v>
      </c>
      <c r="B540" s="605" t="s">
        <v>534</v>
      </c>
      <c r="C540" s="605" t="s">
        <v>535</v>
      </c>
      <c r="D540" s="605" t="s">
        <v>914</v>
      </c>
      <c r="E540" s="605" t="s">
        <v>915</v>
      </c>
      <c r="F540" s="605"/>
      <c r="G540" s="605"/>
      <c r="H540" s="605"/>
      <c r="I540" s="605"/>
      <c r="J540" s="605"/>
      <c r="K540" s="615"/>
    </row>
    <row r="541" spans="1:11" ht="12.75" customHeight="1">
      <c r="A541" s="612"/>
      <c r="B541" s="601"/>
      <c r="C541" s="601"/>
      <c r="D541" s="601"/>
      <c r="E541" s="601" t="s">
        <v>917</v>
      </c>
      <c r="F541" s="601" t="s">
        <v>475</v>
      </c>
      <c r="G541" s="601"/>
      <c r="H541" s="601"/>
      <c r="I541" s="601"/>
      <c r="J541" s="601" t="s">
        <v>909</v>
      </c>
      <c r="K541" s="602" t="s">
        <v>63</v>
      </c>
    </row>
    <row r="542" spans="1:11" ht="26.25">
      <c r="A542" s="612"/>
      <c r="B542" s="601"/>
      <c r="C542" s="601"/>
      <c r="D542" s="601"/>
      <c r="E542" s="603"/>
      <c r="F542" s="15" t="s">
        <v>458</v>
      </c>
      <c r="G542" s="15" t="s">
        <v>459</v>
      </c>
      <c r="H542" s="15" t="s">
        <v>908</v>
      </c>
      <c r="I542" s="15" t="s">
        <v>62</v>
      </c>
      <c r="J542" s="601"/>
      <c r="K542" s="602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6.25">
      <c r="A544" s="135">
        <v>5436</v>
      </c>
      <c r="B544" s="15"/>
      <c r="C544" s="148" t="s">
        <v>897</v>
      </c>
      <c r="D544" s="20">
        <f>D22</f>
        <v>277368</v>
      </c>
      <c r="E544" s="20">
        <f>SUM(F544:K544)</f>
        <v>260889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26659</v>
      </c>
      <c r="I544" s="20">
        <f t="shared" si="142"/>
        <v>224800</v>
      </c>
      <c r="J544" s="20">
        <f t="shared" si="142"/>
        <v>0</v>
      </c>
      <c r="K544" s="21">
        <f t="shared" si="142"/>
        <v>9430</v>
      </c>
    </row>
    <row r="545" spans="1:11" ht="26.25">
      <c r="A545" s="135">
        <v>5437</v>
      </c>
      <c r="B545" s="15"/>
      <c r="C545" s="148" t="s">
        <v>898</v>
      </c>
      <c r="D545" s="20">
        <f>D233</f>
        <v>277368</v>
      </c>
      <c r="E545" s="20">
        <f>SUM(F545:K545)</f>
        <v>255984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27001</v>
      </c>
      <c r="I545" s="20">
        <f t="shared" si="143"/>
        <v>220189</v>
      </c>
      <c r="J545" s="20">
        <f t="shared" si="143"/>
        <v>0</v>
      </c>
      <c r="K545" s="21">
        <f t="shared" si="143"/>
        <v>8794</v>
      </c>
    </row>
    <row r="546" spans="1:11" ht="26.2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4905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4611</v>
      </c>
      <c r="J546" s="23">
        <f t="shared" si="144"/>
        <v>0</v>
      </c>
      <c r="K546" s="37">
        <f t="shared" si="144"/>
        <v>636</v>
      </c>
    </row>
    <row r="547" spans="1:11" ht="26.2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342</v>
      </c>
      <c r="I547" s="23">
        <f t="shared" si="145"/>
        <v>0</v>
      </c>
      <c r="J547" s="23">
        <f t="shared" si="145"/>
        <v>0</v>
      </c>
      <c r="K547" s="37">
        <f t="shared" si="145"/>
        <v>0</v>
      </c>
    </row>
    <row r="548" spans="1:11" ht="26.2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6.2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4905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4611</v>
      </c>
      <c r="J552" s="20">
        <f t="shared" si="150"/>
        <v>0</v>
      </c>
      <c r="K552" s="21">
        <f t="shared" si="150"/>
        <v>636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342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958</v>
      </c>
      <c r="B556" s="144"/>
      <c r="C556" s="144"/>
      <c r="E556" s="619" t="s">
        <v>916</v>
      </c>
      <c r="F556" s="619"/>
      <c r="I556" s="618" t="s">
        <v>472</v>
      </c>
      <c r="J556" s="618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34">
      <selection activeCell="E41" sqref="E41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1669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20" t="s">
        <v>1762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17 ЧАЧАК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00217010 ДЗ ИВАЊИЦА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7" thickBot="1">
      <c r="A8" s="433" t="s">
        <v>1670</v>
      </c>
      <c r="B8" s="434"/>
      <c r="C8" s="434" t="s">
        <v>1671</v>
      </c>
      <c r="D8" s="435" t="s">
        <v>1763</v>
      </c>
      <c r="E8" s="435" t="s">
        <v>1764</v>
      </c>
      <c r="F8" s="436" t="s">
        <v>1765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1672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1673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1674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1675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1676</v>
      </c>
      <c r="D13" s="446">
        <f>SUM(D14:D18)</f>
        <v>3524</v>
      </c>
      <c r="E13" s="446">
        <f>SUM(E14:E18)</f>
        <v>1325</v>
      </c>
      <c r="F13" s="447">
        <f>SUM(F14:F18)</f>
        <v>2199</v>
      </c>
    </row>
    <row r="14" spans="1:6" s="455" customFormat="1" ht="18.75" customHeight="1">
      <c r="A14" s="449" t="s">
        <v>206</v>
      </c>
      <c r="B14" s="450"/>
      <c r="C14" s="451" t="s">
        <v>1677</v>
      </c>
      <c r="D14" s="452">
        <f>E14+F14</f>
        <v>3175</v>
      </c>
      <c r="E14" s="453">
        <v>1183</v>
      </c>
      <c r="F14" s="454">
        <v>1992</v>
      </c>
    </row>
    <row r="15" spans="1:6" s="455" customFormat="1" ht="20.25" customHeight="1">
      <c r="A15" s="449" t="s">
        <v>207</v>
      </c>
      <c r="B15" s="450"/>
      <c r="C15" s="451" t="s">
        <v>1678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1679</v>
      </c>
      <c r="D16" s="452">
        <f t="shared" si="0"/>
        <v>349</v>
      </c>
      <c r="E16" s="453">
        <v>142</v>
      </c>
      <c r="F16" s="456">
        <v>207</v>
      </c>
    </row>
    <row r="17" spans="1:6" s="455" customFormat="1" ht="21.75" customHeight="1">
      <c r="A17" s="449" t="s">
        <v>1680</v>
      </c>
      <c r="B17" s="450"/>
      <c r="C17" s="451" t="s">
        <v>1681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1682</v>
      </c>
      <c r="B18" s="450"/>
      <c r="C18" s="451" t="s">
        <v>1683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1684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1685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1" customHeight="1">
      <c r="A21" s="449" t="s">
        <v>209</v>
      </c>
      <c r="B21" s="450"/>
      <c r="C21" s="451" t="s">
        <v>1686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1687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1688</v>
      </c>
      <c r="B23" s="450"/>
      <c r="C23" s="451" t="s">
        <v>1689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1690</v>
      </c>
      <c r="B24" s="450"/>
      <c r="C24" s="451" t="s">
        <v>1691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1692</v>
      </c>
      <c r="B25" s="450"/>
      <c r="C25" s="451" t="s">
        <v>1693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1694</v>
      </c>
      <c r="B26" s="450"/>
      <c r="C26" s="451" t="s">
        <v>1695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1696</v>
      </c>
      <c r="B27" s="450"/>
      <c r="C27" s="460" t="s">
        <v>1697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1698</v>
      </c>
      <c r="B28" s="444"/>
      <c r="C28" s="445" t="s">
        <v>1699</v>
      </c>
      <c r="D28" s="457">
        <f t="shared" si="0"/>
        <v>1734</v>
      </c>
      <c r="E28" s="458"/>
      <c r="F28" s="459">
        <v>1734</v>
      </c>
    </row>
    <row r="29" spans="1:6" s="448" customFormat="1" ht="27.75" customHeight="1">
      <c r="A29" s="461" t="s">
        <v>1700</v>
      </c>
      <c r="B29" s="444"/>
      <c r="C29" s="445" t="s">
        <v>1701</v>
      </c>
      <c r="D29" s="457">
        <f t="shared" si="0"/>
        <v>1590</v>
      </c>
      <c r="E29" s="458"/>
      <c r="F29" s="459">
        <v>1590</v>
      </c>
    </row>
    <row r="30" spans="1:6" s="448" customFormat="1" ht="27.75" customHeight="1">
      <c r="A30" s="461" t="s">
        <v>1702</v>
      </c>
      <c r="B30" s="444"/>
      <c r="C30" s="445" t="s">
        <v>1703</v>
      </c>
      <c r="D30" s="457">
        <f t="shared" si="0"/>
        <v>261</v>
      </c>
      <c r="E30" s="462"/>
      <c r="F30" s="459">
        <v>261</v>
      </c>
    </row>
    <row r="31" spans="1:6" s="448" customFormat="1" ht="27.75" customHeight="1">
      <c r="A31" s="461" t="s">
        <v>1704</v>
      </c>
      <c r="B31" s="444"/>
      <c r="C31" s="445" t="s">
        <v>1705</v>
      </c>
      <c r="D31" s="463">
        <f>SUM(D32:D36)</f>
        <v>12252</v>
      </c>
      <c r="E31" s="463">
        <f>SUM(E32:E36)</f>
        <v>0</v>
      </c>
      <c r="F31" s="464">
        <f>SUM(F32:F36)</f>
        <v>12252</v>
      </c>
    </row>
    <row r="32" spans="1:6" s="455" customFormat="1" ht="21" customHeight="1">
      <c r="A32" s="449" t="s">
        <v>1706</v>
      </c>
      <c r="B32" s="450"/>
      <c r="C32" s="451" t="s">
        <v>1707</v>
      </c>
      <c r="D32" s="452">
        <f t="shared" si="0"/>
        <v>9045</v>
      </c>
      <c r="E32" s="453"/>
      <c r="F32" s="456">
        <v>9045</v>
      </c>
    </row>
    <row r="33" spans="1:6" s="455" customFormat="1" ht="21" customHeight="1">
      <c r="A33" s="449" t="s">
        <v>1708</v>
      </c>
      <c r="B33" s="450"/>
      <c r="C33" s="451" t="s">
        <v>1709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1710</v>
      </c>
      <c r="B34" s="450"/>
      <c r="C34" s="460" t="s">
        <v>1711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1712</v>
      </c>
      <c r="B35" s="450"/>
      <c r="C35" s="460" t="s">
        <v>1713</v>
      </c>
      <c r="D35" s="452">
        <f t="shared" si="0"/>
        <v>2269</v>
      </c>
      <c r="E35" s="465"/>
      <c r="F35" s="456">
        <v>2269</v>
      </c>
    </row>
    <row r="36" spans="1:6" s="455" customFormat="1" ht="21" customHeight="1">
      <c r="A36" s="449" t="s">
        <v>1714</v>
      </c>
      <c r="B36" s="450"/>
      <c r="C36" s="460" t="s">
        <v>1715</v>
      </c>
      <c r="D36" s="452">
        <f t="shared" si="0"/>
        <v>938</v>
      </c>
      <c r="E36" s="465"/>
      <c r="F36" s="456">
        <v>938</v>
      </c>
    </row>
    <row r="37" spans="1:6" s="448" customFormat="1" ht="27.75" customHeight="1">
      <c r="A37" s="461" t="s">
        <v>1716</v>
      </c>
      <c r="B37" s="444"/>
      <c r="C37" s="466" t="s">
        <v>1717</v>
      </c>
      <c r="D37" s="463">
        <f>SUM(D38:D40)</f>
        <v>547</v>
      </c>
      <c r="E37" s="463">
        <f>SUM(E38:E40)</f>
        <v>461</v>
      </c>
      <c r="F37" s="464">
        <f>SUM(F38:F40)</f>
        <v>86</v>
      </c>
    </row>
    <row r="38" spans="1:6" s="455" customFormat="1" ht="20.25" customHeight="1">
      <c r="A38" s="449" t="s">
        <v>1718</v>
      </c>
      <c r="B38" s="450"/>
      <c r="C38" s="460" t="s">
        <v>1719</v>
      </c>
      <c r="D38" s="452">
        <f t="shared" si="0"/>
        <v>221</v>
      </c>
      <c r="E38" s="465">
        <v>155</v>
      </c>
      <c r="F38" s="456">
        <v>66</v>
      </c>
    </row>
    <row r="39" spans="1:6" s="455" customFormat="1" ht="20.25" customHeight="1">
      <c r="A39" s="449" t="s">
        <v>1720</v>
      </c>
      <c r="B39" s="450"/>
      <c r="C39" s="460" t="s">
        <v>1721</v>
      </c>
      <c r="D39" s="452">
        <f t="shared" si="0"/>
        <v>3</v>
      </c>
      <c r="E39" s="465"/>
      <c r="F39" s="456">
        <v>3</v>
      </c>
    </row>
    <row r="40" spans="1:6" s="455" customFormat="1" ht="20.25" customHeight="1">
      <c r="A40" s="449" t="s">
        <v>1722</v>
      </c>
      <c r="B40" s="450"/>
      <c r="C40" s="460" t="s">
        <v>1723</v>
      </c>
      <c r="D40" s="452">
        <f t="shared" si="0"/>
        <v>323</v>
      </c>
      <c r="E40" s="465">
        <v>306</v>
      </c>
      <c r="F40" s="456">
        <v>17</v>
      </c>
    </row>
    <row r="41" spans="1:6" s="448" customFormat="1" ht="24.75" customHeight="1">
      <c r="A41" s="461" t="s">
        <v>1724</v>
      </c>
      <c r="B41" s="444"/>
      <c r="C41" s="466" t="s">
        <v>1725</v>
      </c>
      <c r="D41" s="457">
        <f t="shared" si="0"/>
        <v>2544</v>
      </c>
      <c r="E41" s="462">
        <v>1178</v>
      </c>
      <c r="F41" s="459">
        <v>1366</v>
      </c>
    </row>
    <row r="42" spans="1:6" s="448" customFormat="1" ht="30" customHeight="1" thickBot="1">
      <c r="A42" s="467" t="s">
        <v>1726</v>
      </c>
      <c r="B42" s="468"/>
      <c r="C42" s="469" t="s">
        <v>1727</v>
      </c>
      <c r="D42" s="470">
        <f>+D10+D13+D19+D20+D28+D29+D30+D31+D37+D41</f>
        <v>22452</v>
      </c>
      <c r="E42" s="470">
        <f>+E10+E13+E19+E20+E28+E29+E30+E31+E37+E41</f>
        <v>2964</v>
      </c>
      <c r="F42" s="471">
        <f>+F10+F13+F19+F20+F28+F29+F30+F31+F37+F41</f>
        <v>19488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1728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1729</v>
      </c>
      <c r="F48" s="427" t="s">
        <v>485</v>
      </c>
    </row>
    <row r="49" ht="21.75" customHeight="1">
      <c r="C49" s="427" t="s">
        <v>1730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7">
      <selection activeCell="G18" sqref="G18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1731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1766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17 ЧАЧАК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00217010 ДЗ ИВАЊИЦА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1732</v>
      </c>
      <c r="B8" s="479"/>
      <c r="C8" s="479" t="s">
        <v>1733</v>
      </c>
      <c r="D8" s="624" t="s">
        <v>1734</v>
      </c>
      <c r="E8" s="624"/>
      <c r="F8" s="624"/>
      <c r="G8" s="480" t="s">
        <v>1767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25">
        <v>3</v>
      </c>
      <c r="E9" s="625"/>
      <c r="F9" s="625"/>
      <c r="G9" s="483">
        <v>4</v>
      </c>
      <c r="H9" s="426"/>
      <c r="I9" s="426"/>
      <c r="L9" s="484"/>
    </row>
    <row r="10" spans="1:9" ht="24.75" customHeight="1">
      <c r="A10" s="485" t="s">
        <v>1736</v>
      </c>
      <c r="B10" s="486"/>
      <c r="C10" s="486">
        <v>122100</v>
      </c>
      <c r="D10" s="626" t="s">
        <v>1737</v>
      </c>
      <c r="E10" s="626"/>
      <c r="F10" s="626"/>
      <c r="G10" s="487">
        <f>SUM(G11:G17)</f>
        <v>12878</v>
      </c>
      <c r="H10" s="426"/>
      <c r="I10" s="426"/>
    </row>
    <row r="11" spans="1:9" ht="22.5" customHeight="1">
      <c r="A11" s="488">
        <v>1</v>
      </c>
      <c r="B11" s="489"/>
      <c r="C11" s="489" t="s">
        <v>1738</v>
      </c>
      <c r="D11" s="627" t="s">
        <v>1739</v>
      </c>
      <c r="E11" s="627"/>
      <c r="F11" s="627"/>
      <c r="G11" s="490">
        <v>8300</v>
      </c>
      <c r="H11" s="426"/>
      <c r="I11" s="426"/>
    </row>
    <row r="12" spans="1:9" ht="22.5" customHeight="1">
      <c r="A12" s="488">
        <v>2</v>
      </c>
      <c r="B12" s="489"/>
      <c r="C12" s="489" t="s">
        <v>1738</v>
      </c>
      <c r="D12" s="627" t="s">
        <v>1740</v>
      </c>
      <c r="E12" s="627"/>
      <c r="F12" s="627"/>
      <c r="G12" s="490"/>
      <c r="H12" s="426"/>
      <c r="I12" s="426"/>
    </row>
    <row r="13" spans="1:9" ht="22.5" customHeight="1">
      <c r="A13" s="488">
        <v>3</v>
      </c>
      <c r="B13" s="489"/>
      <c r="C13" s="489" t="s">
        <v>1738</v>
      </c>
      <c r="D13" s="627" t="s">
        <v>1741</v>
      </c>
      <c r="E13" s="627"/>
      <c r="F13" s="627"/>
      <c r="G13" s="490"/>
      <c r="H13" s="426"/>
      <c r="I13" s="426"/>
    </row>
    <row r="14" spans="1:9" ht="22.5" customHeight="1">
      <c r="A14" s="488">
        <v>4</v>
      </c>
      <c r="B14" s="489"/>
      <c r="C14" s="489" t="s">
        <v>1738</v>
      </c>
      <c r="D14" s="627" t="s">
        <v>1742</v>
      </c>
      <c r="E14" s="627"/>
      <c r="F14" s="627"/>
      <c r="G14" s="490"/>
      <c r="H14" s="426"/>
      <c r="I14" s="426"/>
    </row>
    <row r="15" spans="1:9" ht="22.5" customHeight="1">
      <c r="A15" s="488">
        <v>5</v>
      </c>
      <c r="B15" s="489"/>
      <c r="C15" s="489" t="s">
        <v>1738</v>
      </c>
      <c r="D15" s="627" t="s">
        <v>1743</v>
      </c>
      <c r="E15" s="627"/>
      <c r="F15" s="627"/>
      <c r="G15" s="490"/>
      <c r="H15" s="426"/>
      <c r="I15" s="426"/>
    </row>
    <row r="16" spans="1:9" ht="22.5" customHeight="1">
      <c r="A16" s="488">
        <v>6</v>
      </c>
      <c r="B16" s="489"/>
      <c r="C16" s="489" t="s">
        <v>1738</v>
      </c>
      <c r="D16" s="627" t="s">
        <v>1744</v>
      </c>
      <c r="E16" s="627"/>
      <c r="F16" s="627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1738</v>
      </c>
      <c r="D17" s="634" t="s">
        <v>1745</v>
      </c>
      <c r="E17" s="634"/>
      <c r="F17" s="634"/>
      <c r="G17" s="493">
        <v>4578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1728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7.25">
      <c r="A22" s="502" t="s">
        <v>1746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5" t="s">
        <v>1747</v>
      </c>
      <c r="B24" s="636"/>
      <c r="C24" s="636"/>
      <c r="D24" s="639" t="s">
        <v>1748</v>
      </c>
      <c r="E24" s="639"/>
      <c r="F24" s="639"/>
      <c r="G24" s="622" t="s">
        <v>1749</v>
      </c>
      <c r="H24" s="426"/>
      <c r="I24" s="426"/>
    </row>
    <row r="25" spans="1:9" ht="24.75" customHeight="1" thickBot="1">
      <c r="A25" s="637"/>
      <c r="B25" s="638"/>
      <c r="C25" s="638"/>
      <c r="D25" s="504" t="s">
        <v>1750</v>
      </c>
      <c r="E25" s="479" t="s">
        <v>1751</v>
      </c>
      <c r="F25" s="504" t="s">
        <v>1752</v>
      </c>
      <c r="G25" s="623"/>
      <c r="H25" s="426"/>
      <c r="I25" s="426"/>
    </row>
    <row r="26" spans="1:9" ht="12.75">
      <c r="A26" s="628">
        <v>1</v>
      </c>
      <c r="B26" s="629"/>
      <c r="C26" s="629"/>
      <c r="D26" s="505">
        <v>2</v>
      </c>
      <c r="E26" s="506">
        <v>3</v>
      </c>
      <c r="F26" s="505" t="s">
        <v>1753</v>
      </c>
      <c r="G26" s="507">
        <v>5</v>
      </c>
      <c r="H26" s="426"/>
      <c r="I26" s="426"/>
    </row>
    <row r="27" spans="1:9" ht="22.5" customHeight="1">
      <c r="A27" s="630" t="s">
        <v>1735</v>
      </c>
      <c r="B27" s="631"/>
      <c r="C27" s="631"/>
      <c r="D27" s="508">
        <v>15</v>
      </c>
      <c r="E27" s="508">
        <v>161</v>
      </c>
      <c r="F27" s="509">
        <f>SUM(D27:E27)</f>
        <v>176</v>
      </c>
      <c r="G27" s="510">
        <v>151</v>
      </c>
      <c r="H27" s="426"/>
      <c r="I27" s="426"/>
    </row>
    <row r="28" spans="1:9" ht="22.5" customHeight="1" thickBot="1">
      <c r="A28" s="632" t="s">
        <v>1767</v>
      </c>
      <c r="B28" s="633"/>
      <c r="C28" s="633"/>
      <c r="D28" s="511">
        <v>15</v>
      </c>
      <c r="E28" s="512">
        <v>160</v>
      </c>
      <c r="F28" s="513">
        <f>SUM(D28:E28)</f>
        <v>175</v>
      </c>
      <c r="G28" s="514">
        <v>148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1729</v>
      </c>
    </row>
    <row r="34" spans="1:3" ht="24.75" customHeight="1">
      <c r="A34" s="427" t="s">
        <v>1754</v>
      </c>
      <c r="C34" s="427" t="s">
        <v>1755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35">
      <selection activeCell="E41" sqref="E41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1773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40" t="s">
        <v>1774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17 ЧАЧАК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00217010 ДЗ ИВАЊИЦА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1670</v>
      </c>
      <c r="B8" s="531"/>
      <c r="C8" s="531" t="s">
        <v>1733</v>
      </c>
      <c r="D8" s="531" t="s">
        <v>1775</v>
      </c>
      <c r="E8" s="531" t="s">
        <v>1767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1736</v>
      </c>
      <c r="B10" s="536"/>
      <c r="C10" s="536" t="s">
        <v>1058</v>
      </c>
      <c r="D10" s="537" t="s">
        <v>1776</v>
      </c>
      <c r="E10" s="538">
        <f>E11+E12+E13+E14</f>
        <v>3031</v>
      </c>
    </row>
    <row r="11" spans="1:5" ht="21" customHeight="1">
      <c r="A11" s="539" t="s">
        <v>1777</v>
      </c>
      <c r="B11" s="540"/>
      <c r="C11" s="540" t="s">
        <v>1064</v>
      </c>
      <c r="D11" s="541" t="s">
        <v>1065</v>
      </c>
      <c r="E11" s="542"/>
    </row>
    <row r="12" spans="1:5" ht="21" customHeight="1">
      <c r="A12" s="539" t="s">
        <v>1778</v>
      </c>
      <c r="B12" s="540"/>
      <c r="C12" s="540" t="s">
        <v>1066</v>
      </c>
      <c r="D12" s="541" t="s">
        <v>1779</v>
      </c>
      <c r="E12" s="542"/>
    </row>
    <row r="13" spans="1:5" ht="21" customHeight="1">
      <c r="A13" s="539" t="s">
        <v>1780</v>
      </c>
      <c r="B13" s="540"/>
      <c r="C13" s="540" t="s">
        <v>1070</v>
      </c>
      <c r="D13" s="541" t="s">
        <v>1781</v>
      </c>
      <c r="E13" s="542"/>
    </row>
    <row r="14" spans="1:5" ht="21" customHeight="1">
      <c r="A14" s="539" t="s">
        <v>1782</v>
      </c>
      <c r="B14" s="540"/>
      <c r="C14" s="540" t="s">
        <v>1072</v>
      </c>
      <c r="D14" s="541" t="s">
        <v>1783</v>
      </c>
      <c r="E14" s="543">
        <f>SUM(E15:E17)</f>
        <v>3031</v>
      </c>
    </row>
    <row r="15" spans="1:5" ht="21" customHeight="1">
      <c r="A15" s="544">
        <v>1</v>
      </c>
      <c r="B15" s="489"/>
      <c r="C15" s="489" t="s">
        <v>1784</v>
      </c>
      <c r="D15" s="521" t="s">
        <v>1785</v>
      </c>
      <c r="E15" s="545"/>
    </row>
    <row r="16" spans="1:5" ht="21" customHeight="1">
      <c r="A16" s="544">
        <v>2</v>
      </c>
      <c r="B16" s="489"/>
      <c r="C16" s="489" t="s">
        <v>1786</v>
      </c>
      <c r="D16" s="546" t="s">
        <v>1787</v>
      </c>
      <c r="E16" s="545">
        <v>15</v>
      </c>
    </row>
    <row r="17" spans="1:5" ht="21" customHeight="1">
      <c r="A17" s="544">
        <v>3</v>
      </c>
      <c r="B17" s="489"/>
      <c r="C17" s="489" t="s">
        <v>1788</v>
      </c>
      <c r="D17" s="521" t="s">
        <v>1789</v>
      </c>
      <c r="E17" s="547">
        <f>E18+E19+E39+E40</f>
        <v>3016</v>
      </c>
    </row>
    <row r="18" spans="1:5" ht="21" customHeight="1">
      <c r="A18" s="544" t="s">
        <v>1790</v>
      </c>
      <c r="B18" s="489"/>
      <c r="C18" s="489" t="s">
        <v>1791</v>
      </c>
      <c r="D18" s="521" t="s">
        <v>98</v>
      </c>
      <c r="E18" s="548">
        <v>75</v>
      </c>
    </row>
    <row r="19" spans="1:5" ht="21" customHeight="1">
      <c r="A19" s="544" t="s">
        <v>1792</v>
      </c>
      <c r="B19" s="489"/>
      <c r="C19" s="489" t="s">
        <v>1793</v>
      </c>
      <c r="D19" s="521" t="s">
        <v>1794</v>
      </c>
      <c r="E19" s="547">
        <f>E20+E28+E29+E37+E38</f>
        <v>2604</v>
      </c>
    </row>
    <row r="20" spans="1:5" ht="21" customHeight="1">
      <c r="A20" s="544" t="s">
        <v>1795</v>
      </c>
      <c r="B20" s="489"/>
      <c r="C20" s="489"/>
      <c r="D20" s="521" t="s">
        <v>1796</v>
      </c>
      <c r="E20" s="547">
        <f>SUM(E21:E27)</f>
        <v>1646</v>
      </c>
    </row>
    <row r="21" spans="1:5" ht="21" customHeight="1">
      <c r="A21" s="549" t="s">
        <v>1797</v>
      </c>
      <c r="B21" s="489"/>
      <c r="C21" s="489"/>
      <c r="D21" s="521" t="s">
        <v>1798</v>
      </c>
      <c r="E21" s="545">
        <v>628</v>
      </c>
    </row>
    <row r="22" spans="1:5" ht="21" customHeight="1">
      <c r="A22" s="549" t="s">
        <v>1799</v>
      </c>
      <c r="B22" s="489"/>
      <c r="C22" s="489"/>
      <c r="D22" s="521" t="s">
        <v>1800</v>
      </c>
      <c r="E22" s="545">
        <v>1018</v>
      </c>
    </row>
    <row r="23" spans="1:5" ht="21" customHeight="1">
      <c r="A23" s="549" t="s">
        <v>1801</v>
      </c>
      <c r="B23" s="489"/>
      <c r="C23" s="489"/>
      <c r="D23" s="521" t="s">
        <v>1802</v>
      </c>
      <c r="E23" s="545"/>
    </row>
    <row r="24" spans="1:5" ht="21" customHeight="1">
      <c r="A24" s="549" t="s">
        <v>1803</v>
      </c>
      <c r="B24" s="489"/>
      <c r="C24" s="489"/>
      <c r="D24" s="521" t="s">
        <v>1804</v>
      </c>
      <c r="E24" s="545"/>
    </row>
    <row r="25" spans="1:5" ht="21" customHeight="1">
      <c r="A25" s="549" t="s">
        <v>1805</v>
      </c>
      <c r="B25" s="489"/>
      <c r="C25" s="489"/>
      <c r="D25" s="521" t="s">
        <v>1806</v>
      </c>
      <c r="E25" s="545"/>
    </row>
    <row r="26" spans="1:5" ht="21" customHeight="1">
      <c r="A26" s="549" t="s">
        <v>1807</v>
      </c>
      <c r="B26" s="489"/>
      <c r="C26" s="489"/>
      <c r="D26" s="521" t="s">
        <v>1808</v>
      </c>
      <c r="E26" s="545"/>
    </row>
    <row r="27" spans="1:5" ht="21" customHeight="1">
      <c r="A27" s="549" t="s">
        <v>1809</v>
      </c>
      <c r="B27" s="489"/>
      <c r="C27" s="489"/>
      <c r="D27" s="521" t="s">
        <v>1810</v>
      </c>
      <c r="E27" s="545"/>
    </row>
    <row r="28" spans="1:5" ht="21" customHeight="1">
      <c r="A28" s="544" t="s">
        <v>1811</v>
      </c>
      <c r="B28" s="489"/>
      <c r="C28" s="489"/>
      <c r="D28" s="521" t="s">
        <v>1812</v>
      </c>
      <c r="E28" s="545"/>
    </row>
    <row r="29" spans="1:5" ht="21" customHeight="1">
      <c r="A29" s="544" t="s">
        <v>1813</v>
      </c>
      <c r="B29" s="489"/>
      <c r="C29" s="489"/>
      <c r="D29" s="521" t="s">
        <v>1814</v>
      </c>
      <c r="E29" s="547">
        <f>SUM(E30:E36)</f>
        <v>0</v>
      </c>
    </row>
    <row r="30" spans="1:5" ht="21" customHeight="1">
      <c r="A30" s="549" t="s">
        <v>1815</v>
      </c>
      <c r="B30" s="489"/>
      <c r="C30" s="489"/>
      <c r="D30" s="521" t="s">
        <v>1816</v>
      </c>
      <c r="E30" s="545"/>
    </row>
    <row r="31" spans="1:5" ht="21" customHeight="1">
      <c r="A31" s="549" t="s">
        <v>1817</v>
      </c>
      <c r="B31" s="489"/>
      <c r="C31" s="489"/>
      <c r="D31" s="521" t="s">
        <v>1818</v>
      </c>
      <c r="E31" s="545"/>
    </row>
    <row r="32" spans="1:5" ht="28.5" customHeight="1">
      <c r="A32" s="549" t="s">
        <v>1819</v>
      </c>
      <c r="B32" s="489"/>
      <c r="C32" s="489"/>
      <c r="D32" s="521" t="s">
        <v>1820</v>
      </c>
      <c r="E32" s="545"/>
    </row>
    <row r="33" spans="1:5" ht="21" customHeight="1">
      <c r="A33" s="549" t="s">
        <v>1821</v>
      </c>
      <c r="B33" s="489"/>
      <c r="C33" s="489"/>
      <c r="D33" s="521" t="s">
        <v>1822</v>
      </c>
      <c r="E33" s="545"/>
    </row>
    <row r="34" spans="1:5" ht="21" customHeight="1">
      <c r="A34" s="549" t="s">
        <v>1823</v>
      </c>
      <c r="B34" s="489"/>
      <c r="C34" s="489"/>
      <c r="D34" s="521" t="s">
        <v>1824</v>
      </c>
      <c r="E34" s="545"/>
    </row>
    <row r="35" spans="1:5" ht="21" customHeight="1">
      <c r="A35" s="549" t="s">
        <v>1825</v>
      </c>
      <c r="B35" s="489"/>
      <c r="C35" s="489"/>
      <c r="D35" s="521" t="s">
        <v>1826</v>
      </c>
      <c r="E35" s="545"/>
    </row>
    <row r="36" spans="1:5" ht="21" customHeight="1">
      <c r="A36" s="549" t="s">
        <v>1827</v>
      </c>
      <c r="B36" s="489"/>
      <c r="C36" s="489"/>
      <c r="D36" s="521" t="s">
        <v>1828</v>
      </c>
      <c r="E36" s="545"/>
    </row>
    <row r="37" spans="1:5" ht="25.5" customHeight="1">
      <c r="A37" s="544" t="s">
        <v>1829</v>
      </c>
      <c r="B37" s="489"/>
      <c r="C37" s="489"/>
      <c r="D37" s="521" t="s">
        <v>1830</v>
      </c>
      <c r="E37" s="545">
        <v>595</v>
      </c>
    </row>
    <row r="38" spans="1:5" ht="21" customHeight="1">
      <c r="A38" s="544" t="s">
        <v>1831</v>
      </c>
      <c r="B38" s="489"/>
      <c r="C38" s="489"/>
      <c r="D38" s="521" t="s">
        <v>1832</v>
      </c>
      <c r="E38" s="545">
        <v>363</v>
      </c>
    </row>
    <row r="39" spans="1:5" ht="21" customHeight="1">
      <c r="A39" s="544" t="s">
        <v>1833</v>
      </c>
      <c r="B39" s="489"/>
      <c r="C39" s="489" t="s">
        <v>1834</v>
      </c>
      <c r="D39" s="521" t="s">
        <v>1835</v>
      </c>
      <c r="E39" s="545">
        <v>170</v>
      </c>
    </row>
    <row r="40" spans="1:5" ht="21" customHeight="1" thickBot="1">
      <c r="A40" s="550" t="s">
        <v>1836</v>
      </c>
      <c r="B40" s="551"/>
      <c r="C40" s="552"/>
      <c r="D40" s="553" t="s">
        <v>1837</v>
      </c>
      <c r="E40" s="554">
        <v>167</v>
      </c>
    </row>
    <row r="42" ht="12.75">
      <c r="A42" s="555" t="s">
        <v>1728</v>
      </c>
    </row>
    <row r="43" ht="21" customHeight="1"/>
    <row r="44" spans="1:5" ht="12.75">
      <c r="A44" s="525" t="s">
        <v>483</v>
      </c>
      <c r="E44" s="525" t="s">
        <v>484</v>
      </c>
    </row>
    <row r="45" spans="1:5" ht="25.5" customHeight="1">
      <c r="A45" s="525" t="s">
        <v>312</v>
      </c>
      <c r="E45" s="525" t="s">
        <v>485</v>
      </c>
    </row>
    <row r="46" spans="1:3" ht="23.25" customHeight="1">
      <c r="A46" s="525" t="s">
        <v>1754</v>
      </c>
      <c r="C46" s="525" t="s">
        <v>1755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ulaz</cp:lastModifiedBy>
  <cp:lastPrinted>2018-03-05T10:20:33Z</cp:lastPrinted>
  <dcterms:created xsi:type="dcterms:W3CDTF">2002-07-23T06:43:57Z</dcterms:created>
  <dcterms:modified xsi:type="dcterms:W3CDTF">2018-03-05T10:53:18Z</dcterms:modified>
  <cp:category/>
  <cp:version/>
  <cp:contentType/>
  <cp:contentStatus/>
</cp:coreProperties>
</file>