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8190" activeTab="0"/>
  </bookViews>
  <sheets>
    <sheet name="I rebalans" sheetId="1" r:id="rId1"/>
  </sheets>
  <definedNames>
    <definedName name="Excel_BuiltIn_Print_Titles" localSheetId="0">('I rebalans'!$A$1:$K$1,'I rebalans'!$33:$36)</definedName>
    <definedName name="Excel_BuiltIn_Print_Titles" localSheetId="0">('I rebalans'!$A$1:$K$1,'I rebalans'!$33:$36)</definedName>
    <definedName name="_xlnm.Print_Titles" localSheetId="0">'I rebalans'!$A:$K,'I rebalans'!$33:$36</definedName>
  </definedNames>
  <calcPr fullCalcOnLoad="1"/>
</workbook>
</file>

<file path=xl/sharedStrings.xml><?xml version="1.0" encoding="utf-8"?>
<sst xmlns="http://schemas.openxmlformats.org/spreadsheetml/2006/main" count="562" uniqueCount="467">
  <si>
    <t>ДОМ ЗДРАВЉА ИВАЊИЦА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</si>
  <si>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</si>
  <si>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</si>
  <si>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</si>
  <si>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</si>
  <si>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</si>
  <si>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</si>
  <si>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</si>
  <si>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</si>
  <si>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</si>
  <si>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</si>
  <si>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</si>
  <si>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</si>
  <si>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</si>
  <si>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</si>
  <si>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</si>
  <si>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</si>
  <si>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</si>
  <si>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</si>
  <si>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</si>
  <si>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</si>
  <si>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</si>
  <si>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</si>
  <si>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</si>
  <si>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</si>
  <si>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</si>
  <si>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</si>
  <si>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</si>
  <si>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</si>
  <si>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</si>
  <si>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</si>
  <si>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</si>
  <si>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</si>
  <si>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</si>
  <si>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</si>
  <si>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</si>
  <si>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</si>
  <si>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</si>
  <si>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</si>
  <si>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</si>
  <si>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</si>
  <si>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</si>
  <si>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</si>
  <si>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</si>
  <si>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</si>
  <si>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</si>
  <si>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</si>
  <si>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</si>
  <si>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</si>
  <si>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</si>
  <si>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</si>
  <si>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</si>
  <si>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</si>
  <si>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ПЛАТЕ, ДОДАЦИ И НАКНАДЕ ЗАПОСЛЕНИХ</t>
  </si>
  <si>
    <t>I.1.2</t>
  </si>
  <si>
    <t xml:space="preserve">СОЦИЈАЛНИ ДОПРИНОСИ НА ТЕРЕТ ПОСЛОДАВЦА </t>
  </si>
  <si>
    <t>I.1.2.1</t>
  </si>
  <si>
    <t xml:space="preserve">Допринос за пензијско и инвалидско осигурање </t>
  </si>
  <si>
    <t>odvojen zivot</t>
  </si>
  <si>
    <t>I.1.2.2</t>
  </si>
  <si>
    <t>Допринос за здравствено осигурање</t>
  </si>
  <si>
    <t>I.1.2.3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</si>
  <si>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</si>
  <si>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</si>
  <si>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</si>
  <si>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</si>
  <si>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</si>
  <si>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</si>
  <si>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</si>
  <si>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</si>
  <si>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</si>
  <si>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</si>
  <si>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Помоћ у медицинском лечењу запосленог или чланова уже породице и друге помоћи запосленом</t>
  </si>
  <si>
    <t>I.3.4</t>
  </si>
  <si>
    <t>4141*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</si>
  <si>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</si>
  <si>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</si>
  <si>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</si>
  <si>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</si>
  <si>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</si>
  <si>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</si>
  <si>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</si>
  <si>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</si>
  <si>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</si>
  <si>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</si>
  <si>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</si>
  <si>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</si>
  <si>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</si>
  <si>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</si>
  <si>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</si>
  <si>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</si>
  <si>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</si>
  <si>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</si>
  <si>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</si>
  <si>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</si>
  <si>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</si>
  <si>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</si>
  <si>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</si>
  <si>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</si>
  <si>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</si>
  <si>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II1.2.2</t>
  </si>
  <si>
    <t>Дрва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</si>
  <si>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</si>
  <si>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</si>
  <si>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</si>
  <si>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</si>
  <si>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</si>
  <si>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</si>
  <si>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II.1.3.2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</si>
  <si>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</si>
  <si>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</si>
  <si>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</si>
  <si>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</si>
  <si>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</si>
  <si>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</si>
  <si>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</si>
  <si>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</si>
  <si>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</si>
  <si>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</si>
  <si>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</si>
  <si>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</si>
  <si>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</si>
  <si>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</si>
  <si>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</si>
  <si>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</si>
  <si>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</si>
  <si>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</si>
  <si>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</si>
  <si>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</si>
  <si>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</si>
  <si>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</si>
  <si>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</si>
  <si>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</si>
  <si>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</si>
  <si>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</si>
  <si>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зграда</t>
  </si>
  <si>
    <t>II.1.5.2</t>
  </si>
  <si>
    <t>Осигурање возила</t>
  </si>
  <si>
    <t>II.1.5.3</t>
  </si>
  <si>
    <t>Осигурање остале дугорочне имовине</t>
  </si>
  <si>
    <t>II.1.5.4</t>
  </si>
  <si>
    <t>Осигурање запослених у случају несреће</t>
  </si>
  <si>
    <t>II.1.5.5</t>
  </si>
  <si>
    <t>Осигурање опреме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</si>
  <si>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</si>
  <si>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</si>
  <si>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</si>
  <si>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</si>
  <si>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II.1.8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</si>
  <si>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</si>
  <si>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</si>
  <si>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</si>
  <si>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</si>
  <si>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</si>
  <si>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>II.2.1.2</t>
  </si>
  <si>
    <t>Превоз на службеном путу у земљи</t>
  </si>
  <si>
    <t>II.2.1.3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</si>
  <si>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</si>
  <si>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</si>
  <si>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</si>
  <si>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</si>
  <si>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</si>
  <si>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II.2.3.2</t>
  </si>
  <si>
    <t xml:space="preserve">Превоз средствима јавног превоза 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</si>
  <si>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</si>
  <si>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</si>
  <si>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</si>
  <si>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</si>
  <si>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</si>
  <si>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</si>
  <si>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</si>
  <si>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</si>
  <si>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</si>
  <si>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</si>
  <si>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</si>
  <si>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</si>
  <si>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</si>
  <si>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</si>
  <si>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</si>
  <si>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</si>
  <si>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</si>
  <si>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</si>
  <si>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</si>
  <si>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</si>
  <si>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</si>
  <si>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</si>
  <si>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</si>
  <si>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</si>
  <si>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</si>
  <si>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</si>
  <si>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Остале медијске услуге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</si>
  <si>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</si>
  <si>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</si>
  <si>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</si>
  <si>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</si>
  <si>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</si>
  <si>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</si>
  <si>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</si>
  <si>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</si>
  <si>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</si>
  <si>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</si>
  <si>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II.4.1.1</t>
  </si>
  <si>
    <t>Услуге јавног здравства - инспекција и анализа</t>
  </si>
  <si>
    <t>II4.1.2</t>
  </si>
  <si>
    <t xml:space="preserve">Остале медицинске услуге 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</si>
  <si>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</si>
  <si>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</si>
  <si>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</si>
  <si>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</si>
  <si>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</si>
  <si>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</si>
  <si>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</si>
  <si>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</si>
  <si>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</si>
  <si>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</si>
  <si>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</si>
  <si>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</si>
  <si>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</si>
  <si>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</si>
  <si>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</si>
  <si>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</si>
  <si>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</si>
  <si>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</si>
  <si>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</si>
  <si>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</si>
  <si>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</si>
  <si>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</si>
  <si>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</si>
  <si>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</si>
  <si>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</si>
  <si>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</si>
  <si>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</si>
  <si>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</si>
  <si>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</t>
  </si>
  <si>
    <t>II5.2.1.2</t>
  </si>
  <si>
    <t>Механичке поправке-сервис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</si>
  <si>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</si>
  <si>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</si>
  <si>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</si>
  <si>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</si>
  <si>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II5.2.1.5</t>
  </si>
  <si>
    <t>Вулканизерски радови</t>
  </si>
  <si>
    <t>II5.2.1.5.1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</si>
  <si>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</si>
  <si>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</si>
  <si>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</si>
  <si>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</si>
  <si>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</si>
  <si>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</si>
  <si>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</si>
  <si>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</si>
  <si>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</si>
  <si>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</si>
  <si>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</si>
  <si>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</si>
  <si>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</si>
  <si>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</si>
  <si>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</si>
  <si>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</si>
  <si>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</si>
  <si>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</si>
  <si>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</si>
  <si>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</si>
  <si>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</si>
  <si>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</si>
  <si>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II.5.2.5</t>
  </si>
  <si>
    <t>Текуће поправке и одржавање лабораторијске опреме</t>
  </si>
  <si>
    <t>II.5.2.6</t>
  </si>
  <si>
    <t>Текуће поправке и одржавање мерних инструмената</t>
  </si>
  <si>
    <t>II.5.2.7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</si>
  <si>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</si>
  <si>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</si>
  <si>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</si>
  <si>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</si>
  <si>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</si>
  <si>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</si>
  <si>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</si>
  <si>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</si>
  <si>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</si>
  <si>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II,6,1,4</t>
  </si>
  <si>
    <t>Службена одећа</t>
  </si>
  <si>
    <t>II,6,1,5</t>
  </si>
  <si>
    <t>Униформе</t>
  </si>
  <si>
    <t>II6,1,6</t>
  </si>
  <si>
    <t>ХТЗ опрема</t>
  </si>
  <si>
    <t>II,6,1,7</t>
  </si>
  <si>
    <t>Цвеће и зеленило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</si>
  <si>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</si>
  <si>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</si>
  <si>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</si>
  <si>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</si>
  <si>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</si>
  <si>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</si>
  <si>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</si>
  <si>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</si>
  <si>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</si>
  <si>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</si>
  <si>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</si>
  <si>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</si>
  <si>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</si>
  <si>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</si>
  <si>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</si>
  <si>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</si>
  <si>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</si>
  <si>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</si>
  <si>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</si>
  <si>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</si>
  <si>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</si>
  <si>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</si>
  <si>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</si>
  <si>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</si>
  <si>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</si>
  <si>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</si>
  <si>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</si>
  <si>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</si>
  <si>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</si>
  <si>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Медицински кисеоник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</si>
  <si>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</si>
  <si>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</si>
  <si>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</si>
  <si>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</si>
  <si>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</si>
  <si>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</si>
  <si>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</si>
  <si>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</si>
  <si>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</si>
  <si>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Лекови-посебан режим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</si>
  <si>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</si>
  <si>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</si>
  <si>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</si>
  <si>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</si>
  <si>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</si>
  <si>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</si>
  <si>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II.6.4.4.1</t>
  </si>
  <si>
    <t>Екг траке- остали папирни материјал 06Е</t>
  </si>
  <si>
    <t>II.6.4.4.2</t>
  </si>
  <si>
    <t>Дијализни материјал и лекови за дијализу</t>
  </si>
  <si>
    <t>II.6.4.4.3</t>
  </si>
  <si>
    <t xml:space="preserve">Рентген филмови </t>
  </si>
  <si>
    <t>II.6.4.4.4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</si>
  <si>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</si>
  <si>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</si>
  <si>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</si>
  <si>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</si>
  <si>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</si>
  <si>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</si>
  <si>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</si>
  <si>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</si>
  <si>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</si>
  <si>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</si>
  <si>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</si>
  <si>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</si>
  <si>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Текстилни материјал</t>
  </si>
  <si>
    <t>II.6.5.6</t>
  </si>
  <si>
    <t>II.6.5.7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</si>
  <si>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</si>
  <si>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</si>
  <si>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</si>
  <si>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</si>
  <si>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</si>
  <si>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</si>
  <si>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</si>
  <si>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</si>
  <si>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</si>
  <si>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</si>
  <si>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</si>
  <si>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</si>
  <si>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</si>
  <si>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</si>
  <si>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</si>
  <si>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</si>
  <si>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</si>
  <si>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</si>
  <si>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</si>
  <si>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</si>
  <si>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</si>
  <si>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</si>
  <si>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</si>
  <si>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</si>
  <si>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</si>
  <si>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II.6.6.5.8</t>
  </si>
  <si>
    <t>III.1</t>
  </si>
  <si>
    <t>ОТПЛАТА КАМАТА И ТЕКУЋИ ТРОШКОВИ ЗАДУЖИВАЊА</t>
  </si>
  <si>
    <t>III.1.1</t>
  </si>
  <si>
    <t>Казне за кашњење</t>
  </si>
  <si>
    <t>IV.1</t>
  </si>
  <si>
    <t>ДОНАЦИЈЕ,ДОТАЦИЈЕ И ТРАНСФЕРИ</t>
  </si>
  <si>
    <t>IV1.1</t>
  </si>
  <si>
    <t xml:space="preserve">Остале текуће дотације и трансфери – инвалиди </t>
  </si>
  <si>
    <t>V.1</t>
  </si>
  <si>
    <t>ПОРЕЗИ, ОБАВЕЗНЕ ТАКСЕ, КАЗНЕ И ПЕНАЛИ</t>
  </si>
  <si>
    <t>V.1.1</t>
  </si>
  <si>
    <t>Регистрација возила</t>
  </si>
  <si>
    <t>V.1.2</t>
  </si>
  <si>
    <t>Републичке таксе</t>
  </si>
  <si>
    <t>V.1.3</t>
  </si>
  <si>
    <t>Судске таксе</t>
  </si>
  <si>
    <t>V1.4</t>
  </si>
  <si>
    <t>Порез на добит правних лица</t>
  </si>
  <si>
    <t>295000</t>
  </si>
  <si>
    <t>IV.1.1.1.</t>
  </si>
  <si>
    <t>VI .1</t>
  </si>
  <si>
    <t>НОВЧАНЕ КАЗНЕ И ПЕНАЛИ ПО РЕШЕЊУ СУДОВА</t>
  </si>
  <si>
    <t>VI.1.1</t>
  </si>
  <si>
    <t>Новчане казне и пенали по решењу судова</t>
  </si>
  <si>
    <t xml:space="preserve">   </t>
  </si>
  <si>
    <t>VI</t>
  </si>
  <si>
    <t>510000</t>
  </si>
  <si>
    <t>VII.1</t>
  </si>
  <si>
    <t>ОСНОВНА СРЕДСТВА</t>
  </si>
  <si>
    <t>VII1.1</t>
  </si>
  <si>
    <t>Изградња зграда и објеката</t>
  </si>
  <si>
    <t>VII.1.1</t>
  </si>
  <si>
    <t>ПАРКИНГ</t>
  </si>
  <si>
    <t>VII.2</t>
  </si>
  <si>
    <t>Капитално одржавање зграда и објеката</t>
  </si>
  <si>
    <t>VII.2.1</t>
  </si>
  <si>
    <t>Капитално одржавање болница,домова здравља</t>
  </si>
  <si>
    <t>VII.3</t>
  </si>
  <si>
    <t>5114*</t>
  </si>
  <si>
    <t>Пројектно планирање</t>
  </si>
  <si>
    <t>VII.4</t>
  </si>
  <si>
    <t>Машине и опрема</t>
  </si>
  <si>
    <t>VII 4.1</t>
  </si>
  <si>
    <t>ОПРЕМА ЗА САОБРАЋАЈ</t>
  </si>
  <si>
    <t>VII.4.1.1</t>
  </si>
  <si>
    <t>Аутомобили</t>
  </si>
  <si>
    <t>VII 5.</t>
  </si>
  <si>
    <t>АДМИНИСТРАТИВНА ОПРЕМА</t>
  </si>
  <si>
    <t>VII.5.1</t>
  </si>
  <si>
    <t>VII.5.2</t>
  </si>
  <si>
    <t>VII 5.3</t>
  </si>
  <si>
    <t>Штампачи</t>
  </si>
  <si>
    <t>VII.5.4</t>
  </si>
  <si>
    <t>Телефони</t>
  </si>
  <si>
    <t>VII.5.5</t>
  </si>
  <si>
    <t>VII.6</t>
  </si>
  <si>
    <t>Нематеријална имовина</t>
  </si>
  <si>
    <t>VII 6.1</t>
  </si>
  <si>
    <t>Компјутерски софтвер</t>
  </si>
  <si>
    <t>VII 6.2</t>
  </si>
  <si>
    <t>Компјутерски софтвер- лиценца</t>
  </si>
  <si>
    <t>VII 7.</t>
  </si>
  <si>
    <t>Медицинска и лабораторијска опрема</t>
  </si>
  <si>
    <t>VII 7.1</t>
  </si>
  <si>
    <t>Медицинска опрема</t>
  </si>
  <si>
    <t>УКУПНИ РАСХОДИ И ИЗДАЦИ I+II+III+IV</t>
  </si>
  <si>
    <t>Саставила</t>
  </si>
  <si>
    <t xml:space="preserve"> </t>
  </si>
  <si>
    <t xml:space="preserve"> дипл. екон. Вера Поповић </t>
  </si>
  <si>
    <t>Tekуће поправке и одржавање опреме за јавну безбедност</t>
  </si>
  <si>
    <t>Одржавање апарата за реверзну осмозу</t>
  </si>
  <si>
    <t>Расходи за радну униформу</t>
  </si>
  <si>
    <t>Инвентар за одржавање хигијене</t>
  </si>
  <si>
    <t>II.3.34</t>
  </si>
  <si>
    <t>Правно заступање пред домаћим судовима</t>
  </si>
  <si>
    <t>II.2.3.3</t>
  </si>
  <si>
    <t>накнада за коришћење сопственог аутомобила у сл.сврхе</t>
  </si>
  <si>
    <t>ДОНАЦИЈЕ НЕВЛАДИНИМ ОРГАНИЗАЦИЈАМА</t>
  </si>
  <si>
    <t>Донације осталим непрофитним институцијама</t>
  </si>
  <si>
    <t>VII</t>
  </si>
  <si>
    <t xml:space="preserve">Уградна опрема </t>
  </si>
  <si>
    <t>Опрема за очување животне средине</t>
  </si>
  <si>
    <t>Остали материјал за одржавање хигијене</t>
  </si>
  <si>
    <t>Остали трошкови за пословна путовања</t>
  </si>
  <si>
    <t>Остали порези</t>
  </si>
  <si>
    <t>II РЕБАЛАНС ФИНАНСИЈСКОГ ПЛАНА ЗА 2019. ГОДИНУ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</si>
</sst>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#"/>
    <numFmt numFmtId="165" formatCode="mm/dd/yyyy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</font>
    <font>
      <sz val="9"/>
      <color theme="1"/>
      <name val="Cambria"/>
      <family val="1"/>
    </font>
    <font>
      <b/>
      <sz val="9"/>
      <color rgb="FFFF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0" xfId="55" applyNumberFormat="1" applyFont="1" applyFill="1" applyBorder="1" applyAlignment="1">
      <alignment horizontal="right" vertical="center" wrapText="1"/>
      <protection/>
    </xf>
    <xf numFmtId="49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3" fontId="3" fillId="33" borderId="12" xfId="55" applyNumberFormat="1" applyFont="1" applyFill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right" vertical="center" wrapText="1"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3" fontId="4" fillId="33" borderId="12" xfId="55" applyNumberFormat="1" applyFont="1" applyFill="1" applyBorder="1" applyAlignment="1">
      <alignment horizontal="right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3" fontId="3" fillId="0" borderId="12" xfId="55" applyNumberFormat="1" applyFont="1" applyBorder="1" applyAlignment="1">
      <alignment horizontal="right" vertical="center"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horizontal="right" vertical="center" wrapText="1"/>
      <protection/>
    </xf>
    <xf numFmtId="3" fontId="3" fillId="35" borderId="12" xfId="55" applyNumberFormat="1" applyFont="1" applyFill="1" applyBorder="1" applyAlignment="1">
      <alignment horizontal="right" vertical="center" wrapText="1"/>
      <protection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11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36" borderId="13" xfId="55" applyFont="1" applyFill="1" applyBorder="1" applyAlignment="1" applyProtection="1">
      <alignment horizontal="center" vertical="center" wrapText="1"/>
      <protection/>
    </xf>
    <xf numFmtId="3" fontId="3" fillId="36" borderId="10" xfId="55" applyNumberFormat="1" applyFont="1" applyFill="1" applyBorder="1" applyAlignment="1">
      <alignment horizontal="right" vertical="center" wrapText="1"/>
      <protection/>
    </xf>
    <xf numFmtId="164" fontId="3" fillId="36" borderId="10" xfId="0" applyNumberFormat="1" applyFont="1" applyFill="1" applyBorder="1" applyAlignment="1">
      <alignment horizontal="right" vertical="center" wrapText="1"/>
    </xf>
    <xf numFmtId="3" fontId="3" fillId="36" borderId="10" xfId="55" applyNumberFormat="1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right" vertical="center" wrapText="1"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0" xfId="0" applyNumberFormat="1" applyFont="1" applyBorder="1" applyAlignment="1">
      <alignment wrapText="1"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3" fontId="3" fillId="33" borderId="10" xfId="55" applyNumberFormat="1" applyFont="1" applyFill="1" applyBorder="1" applyAlignment="1">
      <alignment vertical="center" wrapText="1"/>
      <protection/>
    </xf>
    <xf numFmtId="3" fontId="4" fillId="33" borderId="10" xfId="55" applyNumberFormat="1" applyFont="1" applyFill="1" applyBorder="1" applyAlignment="1">
      <alignment vertical="center" wrapText="1"/>
      <protection/>
    </xf>
    <xf numFmtId="0" fontId="3" fillId="33" borderId="18" xfId="55" applyFont="1" applyFill="1" applyBorder="1" applyAlignment="1" applyProtection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4" fillId="0" borderId="17" xfId="55" applyFont="1" applyBorder="1" applyAlignment="1" applyProtection="1">
      <alignment vertical="center" wrapText="1"/>
      <protection/>
    </xf>
    <xf numFmtId="0" fontId="4" fillId="0" borderId="18" xfId="55" applyFont="1" applyBorder="1" applyAlignment="1">
      <alignment/>
      <protection/>
    </xf>
    <xf numFmtId="0" fontId="3" fillId="0" borderId="12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0" fontId="4" fillId="0" borderId="15" xfId="55" applyFont="1" applyBorder="1" applyAlignment="1">
      <alignment/>
      <protection/>
    </xf>
    <xf numFmtId="0" fontId="12" fillId="0" borderId="11" xfId="55" applyFont="1" applyBorder="1" applyAlignment="1">
      <alignment vertical="center" wrapText="1"/>
      <protection/>
    </xf>
    <xf numFmtId="3" fontId="12" fillId="0" borderId="10" xfId="55" applyNumberFormat="1" applyFont="1" applyBorder="1" applyAlignment="1">
      <alignment vertical="center" wrapText="1"/>
      <protection/>
    </xf>
    <xf numFmtId="0" fontId="4" fillId="0" borderId="14" xfId="55" applyFont="1" applyBorder="1" applyAlignment="1" applyProtection="1">
      <alignment vertical="center" wrapText="1"/>
      <protection/>
    </xf>
    <xf numFmtId="0" fontId="4" fillId="0" borderId="13" xfId="55" applyFont="1" applyBorder="1" applyAlignment="1">
      <alignment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 wrapText="1"/>
      <protection/>
    </xf>
    <xf numFmtId="0" fontId="3" fillId="0" borderId="13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>
      <alignment horizontal="center"/>
      <protection/>
    </xf>
    <xf numFmtId="3" fontId="3" fillId="33" borderId="19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 wrapText="1"/>
      <protection/>
    </xf>
    <xf numFmtId="164" fontId="3" fillId="36" borderId="10" xfId="55" applyNumberFormat="1" applyFont="1" applyFill="1" applyBorder="1" applyAlignment="1">
      <alignment horizontal="right" vertical="center" wrapText="1"/>
      <protection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164" fontId="3" fillId="36" borderId="11" xfId="0" applyNumberFormat="1" applyFont="1" applyFill="1" applyBorder="1" applyAlignment="1">
      <alignment horizontal="right" vertical="center" wrapText="1"/>
    </xf>
    <xf numFmtId="0" fontId="3" fillId="36" borderId="10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3" fillId="36" borderId="11" xfId="55" applyFont="1" applyFill="1" applyBorder="1" applyAlignment="1">
      <alignment horizontal="center" vertical="center" wrapText="1"/>
      <protection/>
    </xf>
    <xf numFmtId="3" fontId="3" fillId="36" borderId="11" xfId="55" applyNumberFormat="1" applyFont="1" applyFill="1" applyBorder="1" applyAlignment="1">
      <alignment vertical="center" wrapText="1"/>
      <protection/>
    </xf>
    <xf numFmtId="3" fontId="3" fillId="36" borderId="12" xfId="55" applyNumberFormat="1" applyFont="1" applyFill="1" applyBorder="1" applyAlignment="1">
      <alignment horizontal="left" vertical="center" wrapText="1"/>
      <protection/>
    </xf>
    <xf numFmtId="3" fontId="3" fillId="36" borderId="12" xfId="55" applyNumberFormat="1" applyFont="1" applyFill="1" applyBorder="1" applyAlignment="1">
      <alignment horizontal="right" vertical="center" wrapText="1"/>
      <protection/>
    </xf>
    <xf numFmtId="0" fontId="4" fillId="33" borderId="18" xfId="55" applyFont="1" applyFill="1" applyBorder="1" applyAlignment="1">
      <alignment/>
      <protection/>
    </xf>
    <xf numFmtId="0" fontId="4" fillId="33" borderId="0" xfId="55" applyFont="1" applyFill="1">
      <alignment/>
      <protection/>
    </xf>
    <xf numFmtId="0" fontId="3" fillId="33" borderId="11" xfId="55" applyFont="1" applyFill="1" applyBorder="1" applyAlignment="1">
      <alignment vertical="center" wrapText="1"/>
      <protection/>
    </xf>
    <xf numFmtId="3" fontId="3" fillId="33" borderId="11" xfId="55" applyNumberFormat="1" applyFont="1" applyFill="1" applyBorder="1" applyAlignment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5" xfId="55" applyFont="1" applyFill="1" applyBorder="1" applyAlignment="1">
      <alignment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3" fontId="14" fillId="0" borderId="10" xfId="55" applyNumberFormat="1" applyFont="1" applyBorder="1" applyAlignment="1">
      <alignment vertical="center" wrapText="1"/>
      <protection/>
    </xf>
    <xf numFmtId="0" fontId="4" fillId="33" borderId="10" xfId="55" applyFont="1" applyFill="1" applyBorder="1">
      <alignment/>
      <protection/>
    </xf>
    <xf numFmtId="3" fontId="4" fillId="0" borderId="0" xfId="55" applyNumberFormat="1" applyFont="1" applyBorder="1" applyAlignment="1">
      <alignment vertical="center" wrapText="1"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4" fillId="33" borderId="18" xfId="55" applyFont="1" applyFill="1" applyBorder="1">
      <alignment/>
      <protection/>
    </xf>
    <xf numFmtId="0" fontId="4" fillId="0" borderId="16" xfId="55" applyFont="1" applyBorder="1" applyAlignment="1">
      <alignment/>
      <protection/>
    </xf>
    <xf numFmtId="0" fontId="4" fillId="0" borderId="18" xfId="55" applyFont="1" applyBorder="1">
      <alignment/>
      <protection/>
    </xf>
    <xf numFmtId="49" fontId="4" fillId="0" borderId="19" xfId="55" applyNumberFormat="1" applyFont="1" applyBorder="1" applyAlignment="1">
      <alignment horizontal="center" vertical="center" wrapText="1"/>
      <protection/>
    </xf>
    <xf numFmtId="3" fontId="3" fillId="0" borderId="11" xfId="55" applyNumberFormat="1" applyFont="1" applyBorder="1" applyAlignment="1">
      <alignment vertical="center" wrapText="1"/>
      <protection/>
    </xf>
    <xf numFmtId="49" fontId="4" fillId="0" borderId="12" xfId="55" applyNumberFormat="1" applyFont="1" applyBorder="1" applyAlignment="1" applyProtection="1">
      <alignment horizontal="center"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49" fontId="3" fillId="0" borderId="13" xfId="55" applyNumberFormat="1" applyFont="1" applyBorder="1" applyAlignment="1" applyProtection="1">
      <alignment horizontal="center" vertical="center" wrapText="1"/>
      <protection/>
    </xf>
    <xf numFmtId="3" fontId="4" fillId="0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>
      <alignment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3" fontId="13" fillId="33" borderId="11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>
      <alignment/>
      <protection/>
    </xf>
    <xf numFmtId="0" fontId="3" fillId="36" borderId="18" xfId="55" applyFont="1" applyFill="1" applyBorder="1" applyAlignment="1">
      <alignment horizontal="center" vertical="center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3" fontId="3" fillId="36" borderId="10" xfId="55" applyNumberFormat="1" applyFont="1" applyFill="1" applyBorder="1" applyAlignment="1">
      <alignment vertical="center" wrapText="1"/>
      <protection/>
    </xf>
    <xf numFmtId="3" fontId="3" fillId="36" borderId="19" xfId="55" applyNumberFormat="1" applyFont="1" applyFill="1" applyBorder="1" applyAlignment="1">
      <alignment horizontal="right" vertical="center" wrapText="1"/>
      <protection/>
    </xf>
    <xf numFmtId="3" fontId="4" fillId="36" borderId="10" xfId="55" applyNumberFormat="1" applyFont="1" applyFill="1" applyBorder="1" applyAlignment="1">
      <alignment vertical="center" wrapText="1"/>
      <protection/>
    </xf>
    <xf numFmtId="0" fontId="4" fillId="36" borderId="18" xfId="55" applyFont="1" applyFill="1" applyBorder="1" applyAlignment="1" applyProtection="1">
      <alignment vertical="center" wrapText="1"/>
      <protection/>
    </xf>
    <xf numFmtId="0" fontId="4" fillId="36" borderId="0" xfId="55" applyFont="1" applyFill="1">
      <alignment/>
      <protection/>
    </xf>
    <xf numFmtId="49" fontId="3" fillId="36" borderId="10" xfId="55" applyNumberFormat="1" applyFont="1" applyFill="1" applyBorder="1" applyAlignment="1" applyProtection="1">
      <alignment horizontal="center" vertical="center" wrapText="1"/>
      <protection/>
    </xf>
    <xf numFmtId="0" fontId="3" fillId="36" borderId="10" xfId="55" applyFont="1" applyFill="1" applyBorder="1" applyAlignment="1">
      <alignment vertical="center" wrapText="1"/>
      <protection/>
    </xf>
    <xf numFmtId="0" fontId="4" fillId="0" borderId="15" xfId="55" applyFont="1" applyBorder="1" applyAlignment="1" applyProtection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3" xfId="55" applyFont="1" applyFill="1" applyBorder="1" applyAlignment="1" applyProtection="1">
      <alignment vertical="center" wrapText="1"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3" borderId="18" xfId="55" applyFont="1" applyFill="1" applyBorder="1" applyAlignment="1" applyProtection="1">
      <alignment vertical="center" wrapText="1"/>
      <protection/>
    </xf>
    <xf numFmtId="49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>
      <alignment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33" borderId="15" xfId="55" applyFont="1" applyFill="1" applyBorder="1" applyAlignment="1" applyProtection="1">
      <alignment vertical="center" wrapText="1"/>
      <protection/>
    </xf>
    <xf numFmtId="49" fontId="3" fillId="33" borderId="13" xfId="55" applyNumberFormat="1" applyFont="1" applyFill="1" applyBorder="1" applyAlignment="1" applyProtection="1">
      <alignment horizontal="center" vertical="center" wrapText="1"/>
      <protection/>
    </xf>
    <xf numFmtId="3" fontId="4" fillId="33" borderId="11" xfId="55" applyNumberFormat="1" applyFont="1" applyFill="1" applyBorder="1" applyAlignment="1">
      <alignment vertical="center" wrapText="1"/>
      <protection/>
    </xf>
    <xf numFmtId="3" fontId="14" fillId="33" borderId="10" xfId="55" applyNumberFormat="1" applyFont="1" applyFill="1" applyBorder="1" applyAlignment="1">
      <alignment vertical="center" wrapText="1"/>
      <protection/>
    </xf>
    <xf numFmtId="3" fontId="13" fillId="33" borderId="10" xfId="55" applyNumberFormat="1" applyFont="1" applyFill="1" applyBorder="1" applyAlignment="1">
      <alignment vertical="center" wrapText="1"/>
      <protection/>
    </xf>
    <xf numFmtId="0" fontId="4" fillId="33" borderId="13" xfId="55" applyFont="1" applyFill="1" applyBorder="1" applyAlignment="1" applyProtection="1">
      <alignment vertical="center" wrapText="1"/>
      <protection/>
    </xf>
    <xf numFmtId="0" fontId="4" fillId="0" borderId="13" xfId="55" applyFont="1" applyBorder="1" applyAlignment="1" applyProtection="1">
      <alignment vertical="center" wrapText="1"/>
      <protection/>
    </xf>
    <xf numFmtId="0" fontId="3" fillId="36" borderId="18" xfId="55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>
      <alignment/>
      <protection/>
    </xf>
    <xf numFmtId="164" fontId="3" fillId="33" borderId="10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55" applyNumberFormat="1" applyFont="1" applyFill="1" applyBorder="1" applyAlignment="1" applyProtection="1">
      <alignment horizontal="right" vertical="center" wrapText="1"/>
      <protection locked="0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4" fillId="33" borderId="12" xfId="55" applyFont="1" applyFill="1" applyBorder="1">
      <alignment/>
      <protection/>
    </xf>
    <xf numFmtId="3" fontId="2" fillId="33" borderId="0" xfId="0" applyNumberFormat="1" applyFont="1" applyFill="1" applyAlignment="1">
      <alignment/>
    </xf>
    <xf numFmtId="0" fontId="4" fillId="37" borderId="15" xfId="55" applyFont="1" applyFill="1" applyBorder="1" applyAlignment="1" applyProtection="1">
      <alignment vertical="center" wrapText="1"/>
      <protection/>
    </xf>
    <xf numFmtId="49" fontId="3" fillId="37" borderId="12" xfId="55" applyNumberFormat="1" applyFont="1" applyFill="1" applyBorder="1" applyAlignment="1" applyProtection="1">
      <alignment vertical="center" wrapText="1"/>
      <protection/>
    </xf>
    <xf numFmtId="49" fontId="3" fillId="37" borderId="10" xfId="55" applyNumberFormat="1" applyFont="1" applyFill="1" applyBorder="1" applyAlignment="1" applyProtection="1">
      <alignment horizontal="center" vertical="center" wrapText="1"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7" borderId="10" xfId="55" applyFont="1" applyFill="1" applyBorder="1" applyAlignment="1">
      <alignment vertical="center" wrapText="1"/>
      <protection/>
    </xf>
    <xf numFmtId="3" fontId="4" fillId="37" borderId="10" xfId="55" applyNumberFormat="1" applyFont="1" applyFill="1" applyBorder="1" applyAlignment="1">
      <alignment vertical="center" wrapText="1"/>
      <protection/>
    </xf>
    <xf numFmtId="3" fontId="3" fillId="37" borderId="10" xfId="55" applyNumberFormat="1" applyFont="1" applyFill="1" applyBorder="1" applyAlignment="1">
      <alignment horizontal="right" vertical="center" wrapText="1"/>
      <protection/>
    </xf>
    <xf numFmtId="3" fontId="3" fillId="37" borderId="11" xfId="55" applyNumberFormat="1" applyFont="1" applyFill="1" applyBorder="1" applyAlignment="1">
      <alignment horizontal="right" vertical="center" wrapText="1"/>
      <protection/>
    </xf>
    <xf numFmtId="3" fontId="2" fillId="37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3" fontId="3" fillId="37" borderId="10" xfId="55" applyNumberFormat="1" applyFont="1" applyFill="1" applyBorder="1" applyAlignment="1">
      <alignment vertical="center" wrapText="1"/>
      <protection/>
    </xf>
    <xf numFmtId="0" fontId="2" fillId="37" borderId="0" xfId="0" applyFont="1" applyFill="1" applyAlignment="1">
      <alignment/>
    </xf>
    <xf numFmtId="49" fontId="3" fillId="37" borderId="20" xfId="55" applyNumberFormat="1" applyFont="1" applyFill="1" applyBorder="1" applyAlignment="1" applyProtection="1">
      <alignment vertical="center" wrapText="1"/>
      <protection/>
    </xf>
    <xf numFmtId="49" fontId="3" fillId="37" borderId="21" xfId="55" applyNumberFormat="1" applyFont="1" applyFill="1" applyBorder="1" applyAlignment="1" applyProtection="1">
      <alignment vertical="center" wrapText="1"/>
      <protection/>
    </xf>
    <xf numFmtId="3" fontId="3" fillId="37" borderId="11" xfId="55" applyNumberFormat="1" applyFont="1" applyFill="1" applyBorder="1" applyAlignment="1">
      <alignment vertical="center" wrapText="1"/>
      <protection/>
    </xf>
    <xf numFmtId="0" fontId="4" fillId="37" borderId="13" xfId="55" applyFont="1" applyFill="1" applyBorder="1" applyAlignment="1" applyProtection="1">
      <alignment vertical="center" wrapText="1"/>
      <protection/>
    </xf>
    <xf numFmtId="0" fontId="15" fillId="37" borderId="10" xfId="55" applyFont="1" applyFill="1" applyBorder="1" applyAlignment="1">
      <alignment vertical="center" wrapText="1"/>
      <protection/>
    </xf>
    <xf numFmtId="3" fontId="15" fillId="37" borderId="10" xfId="55" applyNumberFormat="1" applyFont="1" applyFill="1" applyBorder="1" applyAlignment="1">
      <alignment vertical="center" wrapText="1"/>
      <protection/>
    </xf>
    <xf numFmtId="3" fontId="15" fillId="37" borderId="11" xfId="55" applyNumberFormat="1" applyFont="1" applyFill="1" applyBorder="1" applyAlignment="1">
      <alignment vertical="center" wrapText="1"/>
      <protection/>
    </xf>
    <xf numFmtId="3" fontId="2" fillId="36" borderId="0" xfId="0" applyNumberFormat="1" applyFont="1" applyFill="1" applyAlignment="1">
      <alignment/>
    </xf>
    <xf numFmtId="3" fontId="3" fillId="33" borderId="11" xfId="55" applyNumberFormat="1" applyFont="1" applyFill="1" applyBorder="1" applyAlignment="1">
      <alignment horizontal="right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vertical="center" wrapText="1"/>
      <protection/>
    </xf>
    <xf numFmtId="3" fontId="4" fillId="0" borderId="12" xfId="55" applyNumberFormat="1" applyFont="1" applyBorder="1" applyAlignment="1">
      <alignment vertical="center" wrapText="1"/>
      <protection/>
    </xf>
    <xf numFmtId="3" fontId="4" fillId="0" borderId="19" xfId="55" applyNumberFormat="1" applyFont="1" applyBorder="1" applyAlignment="1">
      <alignment vertical="center" wrapText="1"/>
      <protection/>
    </xf>
    <xf numFmtId="49" fontId="4" fillId="0" borderId="11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>
      <alignment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3" fontId="3" fillId="36" borderId="19" xfId="55" applyNumberFormat="1" applyFont="1" applyFill="1" applyBorder="1" applyAlignment="1">
      <alignment horizontal="left" vertical="center" wrapText="1"/>
      <protection/>
    </xf>
    <xf numFmtId="49" fontId="3" fillId="36" borderId="11" xfId="55" applyNumberFormat="1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3" fontId="3" fillId="0" borderId="12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11" xfId="55" applyNumberFormat="1" applyFont="1" applyFill="1" applyBorder="1" applyAlignment="1">
      <alignment horizontal="left" vertical="center" wrapText="1"/>
      <protection/>
    </xf>
    <xf numFmtId="49" fontId="4" fillId="33" borderId="11" xfId="55" applyNumberFormat="1" applyFont="1" applyFill="1" applyBorder="1" applyAlignment="1" applyProtection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left" vertical="center" wrapText="1"/>
      <protection/>
    </xf>
    <xf numFmtId="3" fontId="4" fillId="33" borderId="11" xfId="55" applyNumberFormat="1" applyFont="1" applyFill="1" applyBorder="1" applyAlignment="1">
      <alignment horizontal="left" vertical="center" wrapText="1"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3" fontId="3" fillId="35" borderId="10" xfId="55" applyNumberFormat="1" applyFont="1" applyFill="1" applyBorder="1" applyAlignment="1">
      <alignment vertical="center" wrapText="1"/>
      <protection/>
    </xf>
    <xf numFmtId="3" fontId="16" fillId="35" borderId="10" xfId="55" applyNumberFormat="1" applyFont="1" applyFill="1" applyBorder="1" applyAlignment="1">
      <alignment horizontal="right" vertical="center" wrapText="1"/>
      <protection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5" borderId="11" xfId="0" applyNumberFormat="1" applyFont="1" applyFill="1" applyBorder="1" applyAlignment="1">
      <alignment horizontal="right" vertical="center" wrapText="1"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>
      <alignment/>
      <protection/>
    </xf>
    <xf numFmtId="165" fontId="2" fillId="0" borderId="0" xfId="0" applyNumberFormat="1" applyFont="1" applyAlignment="1">
      <alignment/>
    </xf>
    <xf numFmtId="0" fontId="17" fillId="0" borderId="0" xfId="55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52" fillId="0" borderId="10" xfId="55" applyNumberFormat="1" applyFont="1" applyBorder="1" applyAlignment="1">
      <alignment vertical="center" wrapText="1"/>
      <protection/>
    </xf>
    <xf numFmtId="14" fontId="3" fillId="0" borderId="0" xfId="55" applyNumberFormat="1" applyFont="1" applyAlignment="1">
      <alignment horizontal="center"/>
      <protection/>
    </xf>
    <xf numFmtId="3" fontId="4" fillId="0" borderId="12" xfId="55" applyNumberFormat="1" applyFont="1" applyFill="1" applyBorder="1" applyAlignment="1">
      <alignment vertical="center" wrapText="1"/>
      <protection/>
    </xf>
    <xf numFmtId="3" fontId="4" fillId="38" borderId="10" xfId="55" applyNumberFormat="1" applyFont="1" applyFill="1" applyBorder="1" applyAlignment="1">
      <alignment vertical="center" wrapText="1"/>
      <protection/>
    </xf>
    <xf numFmtId="3" fontId="53" fillId="0" borderId="10" xfId="55" applyNumberFormat="1" applyFont="1" applyBorder="1" applyAlignment="1">
      <alignment vertical="center" wrapText="1"/>
      <protection/>
    </xf>
    <xf numFmtId="3" fontId="54" fillId="33" borderId="11" xfId="55" applyNumberFormat="1" applyFont="1" applyFill="1" applyBorder="1" applyAlignment="1">
      <alignment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3" fillId="36" borderId="10" xfId="55" applyFont="1" applyFill="1" applyBorder="1" applyAlignment="1">
      <alignment horizontal="left" vertical="center" wrapText="1"/>
      <protection/>
    </xf>
    <xf numFmtId="0" fontId="16" fillId="35" borderId="10" xfId="55" applyFont="1" applyFill="1" applyBorder="1" applyAlignment="1">
      <alignment horizontal="right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3" fillId="0" borderId="18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horizontal="center"/>
      <protection/>
    </xf>
    <xf numFmtId="49" fontId="3" fillId="0" borderId="12" xfId="55" applyNumberFormat="1" applyFont="1" applyBorder="1" applyAlignment="1" applyProtection="1">
      <alignment horizontal="center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6" borderId="14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3" fillId="35" borderId="10" xfId="55" applyFont="1" applyFill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textRotation="90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3"/>
  <sheetViews>
    <sheetView tabSelected="1" zoomScale="90" zoomScaleNormal="90" zoomScalePageLayoutView="0" workbookViewId="0" topLeftCell="A236">
      <selection activeCell="E263" sqref="E263"/>
    </sheetView>
  </sheetViews>
  <sheetFormatPr defaultColWidth="9.140625" defaultRowHeight="15"/>
  <cols>
    <col min="1" max="1" width="3.28125" style="1" customWidth="1"/>
    <col min="2" max="2" width="11.140625" style="1" customWidth="1"/>
    <col min="3" max="3" width="9.140625" style="1" customWidth="1"/>
    <col min="4" max="4" width="9.8515625" style="1" customWidth="1"/>
    <col min="5" max="5" width="49.57421875" style="1" customWidth="1"/>
    <col min="6" max="6" width="13.28125" style="1" customWidth="1"/>
    <col min="7" max="7" width="11.8515625" style="1" customWidth="1"/>
    <col min="8" max="8" width="11.140625" style="1" customWidth="1"/>
    <col min="9" max="9" width="12.57421875" style="1" customWidth="1"/>
    <col min="10" max="10" width="11.140625" style="1" customWidth="1"/>
    <col min="11" max="11" width="12.140625" style="1" customWidth="1"/>
    <col min="12" max="13" width="0" style="1" hidden="1" customWidth="1"/>
    <col min="14" max="14" width="0" style="2" hidden="1" customWidth="1"/>
    <col min="15" max="46" width="0" style="1" hidden="1" customWidth="1"/>
    <col min="47" max="49" width="12.7109375" style="1" hidden="1" customWidth="1"/>
    <col min="50" max="50" width="14.8515625" style="1" hidden="1" customWidth="1"/>
    <col min="51" max="51" width="12.7109375" style="1" hidden="1" customWidth="1"/>
    <col min="52" max="52" width="12.8515625" style="1" hidden="1" customWidth="1"/>
    <col min="53" max="53" width="15.00390625" style="1" customWidth="1"/>
    <col min="54" max="54" width="9.7109375" style="1" customWidth="1"/>
    <col min="55" max="55" width="13.421875" style="1" customWidth="1"/>
    <col min="56" max="56" width="13.28125" style="1" customWidth="1"/>
    <col min="57" max="57" width="13.421875" style="1" customWidth="1"/>
    <col min="58" max="58" width="15.8515625" style="1" customWidth="1"/>
    <col min="59" max="16384" width="9.140625" style="3" customWidth="1"/>
  </cols>
  <sheetData>
    <row r="1" spans="1:58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AL1" s="5"/>
      <c r="AM1" s="5"/>
      <c r="AN1" s="5"/>
      <c r="AO1" s="5"/>
      <c r="AP1" s="5"/>
      <c r="AQ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2">
      <c r="A2" s="6"/>
      <c r="B2" s="5"/>
      <c r="C2" s="5"/>
      <c r="D2" s="5"/>
      <c r="E2" s="5"/>
      <c r="F2" s="5"/>
      <c r="G2" s="5"/>
      <c r="H2" s="5"/>
      <c r="I2" s="5"/>
      <c r="J2" s="5"/>
      <c r="K2" s="5"/>
      <c r="AL2" s="5"/>
      <c r="AM2" s="5"/>
      <c r="AN2" s="5"/>
      <c r="AO2" s="5"/>
      <c r="AP2" s="5"/>
      <c r="AQ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AL3" s="5"/>
      <c r="AM3" s="5"/>
      <c r="AN3" s="5"/>
      <c r="AO3" s="5"/>
      <c r="AP3" s="5"/>
      <c r="AQ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4.25">
      <c r="A4" s="5"/>
      <c r="B4" s="5"/>
      <c r="C4" s="5"/>
      <c r="D4" s="5"/>
      <c r="E4" s="7" t="s">
        <v>466</v>
      </c>
      <c r="F4" s="7"/>
      <c r="G4" s="7"/>
      <c r="H4" s="7"/>
      <c r="I4" s="7"/>
      <c r="J4" s="7"/>
      <c r="K4" s="7"/>
      <c r="AL4" s="7"/>
      <c r="AM4" s="7"/>
      <c r="AN4" s="7"/>
      <c r="AO4" s="7"/>
      <c r="AP4" s="7"/>
      <c r="AQ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ht="12">
      <c r="A6" s="8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AL6" s="5"/>
      <c r="AM6" s="5"/>
      <c r="AN6" s="5"/>
      <c r="AO6" s="5"/>
      <c r="AP6" s="5"/>
      <c r="AQ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2.75" customHeight="1">
      <c r="A7" s="284" t="s">
        <v>2</v>
      </c>
      <c r="B7" s="260" t="s">
        <v>3</v>
      </c>
      <c r="C7" s="284" t="s">
        <v>4</v>
      </c>
      <c r="D7" s="260" t="s">
        <v>5</v>
      </c>
      <c r="E7" s="260" t="s">
        <v>6</v>
      </c>
      <c r="F7" s="260" t="s">
        <v>7</v>
      </c>
      <c r="G7" s="260"/>
      <c r="H7" s="260"/>
      <c r="I7" s="260"/>
      <c r="J7" s="260"/>
      <c r="K7" s="260"/>
      <c r="AL7" s="260" t="s">
        <v>7</v>
      </c>
      <c r="AM7" s="260"/>
      <c r="AN7" s="260"/>
      <c r="AO7" s="260"/>
      <c r="AP7" s="260"/>
      <c r="AQ7" s="260"/>
      <c r="AU7" s="260" t="s">
        <v>7</v>
      </c>
      <c r="AV7" s="260"/>
      <c r="AW7" s="260"/>
      <c r="AX7" s="260"/>
      <c r="AY7" s="260"/>
      <c r="AZ7" s="260"/>
      <c r="BA7" s="260" t="s">
        <v>7</v>
      </c>
      <c r="BB7" s="260"/>
      <c r="BC7" s="260"/>
      <c r="BD7" s="260"/>
      <c r="BE7" s="260"/>
      <c r="BF7" s="260"/>
    </row>
    <row r="8" spans="1:58" ht="12.75" customHeight="1">
      <c r="A8" s="284"/>
      <c r="B8" s="260"/>
      <c r="C8" s="284"/>
      <c r="D8" s="260"/>
      <c r="E8" s="260"/>
      <c r="F8" s="259" t="s">
        <v>8</v>
      </c>
      <c r="G8" s="260" t="s">
        <v>9</v>
      </c>
      <c r="H8" s="260"/>
      <c r="I8" s="260"/>
      <c r="J8" s="260" t="s">
        <v>10</v>
      </c>
      <c r="K8" s="260" t="s">
        <v>11</v>
      </c>
      <c r="AL8" s="259" t="s">
        <v>8</v>
      </c>
      <c r="AM8" s="260" t="s">
        <v>9</v>
      </c>
      <c r="AN8" s="260"/>
      <c r="AO8" s="260"/>
      <c r="AP8" s="260" t="s">
        <v>10</v>
      </c>
      <c r="AQ8" s="260" t="s">
        <v>11</v>
      </c>
      <c r="AS8" s="1" t="e">
        <f aca="true" t="shared" si="0" ref="AS8:AS37">AL8-AN8-AQ8</f>
        <v>#VALUE!</v>
      </c>
      <c r="AU8" s="259" t="s">
        <v>8</v>
      </c>
      <c r="AV8" s="260" t="s">
        <v>9</v>
      </c>
      <c r="AW8" s="260"/>
      <c r="AX8" s="260"/>
      <c r="AY8" s="260" t="s">
        <v>10</v>
      </c>
      <c r="AZ8" s="260" t="s">
        <v>11</v>
      </c>
      <c r="BA8" s="259" t="s">
        <v>8</v>
      </c>
      <c r="BB8" s="260" t="s">
        <v>9</v>
      </c>
      <c r="BC8" s="260"/>
      <c r="BD8" s="260"/>
      <c r="BE8" s="260" t="s">
        <v>10</v>
      </c>
      <c r="BF8" s="260" t="s">
        <v>11</v>
      </c>
    </row>
    <row r="9" spans="1:58" ht="24">
      <c r="A9" s="284"/>
      <c r="B9" s="260"/>
      <c r="C9" s="284"/>
      <c r="D9" s="260"/>
      <c r="E9" s="260"/>
      <c r="F9" s="259"/>
      <c r="G9" s="9" t="s">
        <v>12</v>
      </c>
      <c r="H9" s="9" t="s">
        <v>13</v>
      </c>
      <c r="I9" s="9" t="s">
        <v>14</v>
      </c>
      <c r="J9" s="260"/>
      <c r="K9" s="260"/>
      <c r="AL9" s="259"/>
      <c r="AM9" s="9" t="s">
        <v>12</v>
      </c>
      <c r="AN9" s="9" t="s">
        <v>13</v>
      </c>
      <c r="AO9" s="9" t="s">
        <v>14</v>
      </c>
      <c r="AP9" s="260"/>
      <c r="AQ9" s="260"/>
      <c r="AS9" s="1" t="e">
        <f t="shared" si="0"/>
        <v>#VALUE!</v>
      </c>
      <c r="AU9" s="259"/>
      <c r="AV9" s="9" t="s">
        <v>12</v>
      </c>
      <c r="AW9" s="9" t="s">
        <v>13</v>
      </c>
      <c r="AX9" s="9" t="s">
        <v>14</v>
      </c>
      <c r="AY9" s="260"/>
      <c r="AZ9" s="260"/>
      <c r="BA9" s="259"/>
      <c r="BB9" s="9" t="s">
        <v>12</v>
      </c>
      <c r="BC9" s="9" t="s">
        <v>13</v>
      </c>
      <c r="BD9" s="9" t="s">
        <v>14</v>
      </c>
      <c r="BE9" s="260"/>
      <c r="BF9" s="260"/>
    </row>
    <row r="10" spans="1:58" ht="18">
      <c r="A10" s="10">
        <v>0</v>
      </c>
      <c r="B10" s="10">
        <v>1</v>
      </c>
      <c r="C10" s="10">
        <v>2</v>
      </c>
      <c r="D10" s="10">
        <v>3</v>
      </c>
      <c r="E10" s="10">
        <v>4</v>
      </c>
      <c r="F10" s="10" t="s">
        <v>15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AL10" s="10" t="s">
        <v>15</v>
      </c>
      <c r="AM10" s="10">
        <v>6</v>
      </c>
      <c r="AN10" s="10">
        <v>7</v>
      </c>
      <c r="AO10" s="10">
        <v>8</v>
      </c>
      <c r="AP10" s="10">
        <v>9</v>
      </c>
      <c r="AQ10" s="10">
        <v>10</v>
      </c>
      <c r="AS10" s="1" t="e">
        <f t="shared" si="0"/>
        <v>#VALUE!</v>
      </c>
      <c r="AU10" s="10" t="s">
        <v>15</v>
      </c>
      <c r="AV10" s="10">
        <v>6</v>
      </c>
      <c r="AW10" s="10">
        <v>7</v>
      </c>
      <c r="AX10" s="10">
        <v>8</v>
      </c>
      <c r="AY10" s="10">
        <v>9</v>
      </c>
      <c r="AZ10" s="10">
        <v>10</v>
      </c>
      <c r="BA10" s="10" t="s">
        <v>15</v>
      </c>
      <c r="BB10" s="10">
        <v>6</v>
      </c>
      <c r="BC10" s="10">
        <v>7</v>
      </c>
      <c r="BD10" s="10">
        <v>8</v>
      </c>
      <c r="BE10" s="10">
        <v>9</v>
      </c>
      <c r="BF10" s="10">
        <v>10</v>
      </c>
    </row>
    <row r="11" spans="1:58" ht="12.75" customHeight="1">
      <c r="A11" s="11" t="s">
        <v>16</v>
      </c>
      <c r="B11" s="12">
        <v>740000</v>
      </c>
      <c r="C11" s="13"/>
      <c r="D11" s="283" t="s">
        <v>17</v>
      </c>
      <c r="E11" s="283"/>
      <c r="F11" s="14">
        <f>+G11+H11+I11+J11+K11</f>
        <v>10704930</v>
      </c>
      <c r="G11" s="14">
        <f>+G12+G14+G18+G20</f>
        <v>0</v>
      </c>
      <c r="H11" s="14">
        <f>+H12+H14+H18+H20</f>
        <v>0</v>
      </c>
      <c r="I11" s="14">
        <f>+I12+I14+I18+I20</f>
        <v>150000</v>
      </c>
      <c r="J11" s="14">
        <f>+J12+J14+J18+J20</f>
        <v>400000</v>
      </c>
      <c r="K11" s="14">
        <f>+K12+K14+K18+K20</f>
        <v>10154930</v>
      </c>
      <c r="L11" s="15"/>
      <c r="M11" s="15"/>
      <c r="N11" s="1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7">
        <f>+AM11+AN11+AO11+AP11+AQ11</f>
        <v>9670000</v>
      </c>
      <c r="AM11" s="14">
        <f>+AM12+AM14+AM18+AM20</f>
        <v>0</v>
      </c>
      <c r="AN11" s="14">
        <f>+AN12+AN14+AN18+AN20</f>
        <v>0</v>
      </c>
      <c r="AO11" s="14">
        <f>+AO12+AO14+AO18+AO20</f>
        <v>190000</v>
      </c>
      <c r="AP11" s="14">
        <f>+AP12+AP14+AP18+AP20</f>
        <v>150000</v>
      </c>
      <c r="AQ11" s="14">
        <f>+AQ12+AQ14+AQ18+AQ20+AQ29</f>
        <v>9330000</v>
      </c>
      <c r="AR11" s="15"/>
      <c r="AS11" s="15">
        <f t="shared" si="0"/>
        <v>340000</v>
      </c>
      <c r="AT11" s="15"/>
      <c r="AU11" s="14">
        <f>+AV11+AW11+AX11+AY11+AZ11</f>
        <v>10902000</v>
      </c>
      <c r="AV11" s="14">
        <f>+AV12+AV14+AV18+AV20</f>
        <v>0</v>
      </c>
      <c r="AW11" s="14">
        <f>+AW12+AW14+AW18+AW20</f>
        <v>0</v>
      </c>
      <c r="AX11" s="14">
        <f>+AX12+AX14+AX18+AX20</f>
        <v>225000</v>
      </c>
      <c r="AY11" s="14">
        <f>+AY12+AY14+AY18+AY20</f>
        <v>280000</v>
      </c>
      <c r="AZ11" s="14">
        <f>+AZ12+AZ14+AZ18+AZ20</f>
        <v>10397000</v>
      </c>
      <c r="BA11" s="14">
        <f>+BB11+BC11+BD11+BE11+BF11</f>
        <v>10704930</v>
      </c>
      <c r="BB11" s="14">
        <f>+BB12+BB14+BB18+BB20</f>
        <v>0</v>
      </c>
      <c r="BC11" s="14">
        <f>+BC12+BC14+BC18+BC20</f>
        <v>0</v>
      </c>
      <c r="BD11" s="14">
        <f>+BD12+BD14+BD18+BD20</f>
        <v>150000</v>
      </c>
      <c r="BE11" s="14">
        <f>+BE12+BE14+BE18+BE20</f>
        <v>400000</v>
      </c>
      <c r="BF11" s="14">
        <f>+BF12+BF14+BF18+BF20</f>
        <v>10154930</v>
      </c>
    </row>
    <row r="12" spans="1:58" ht="12.75" customHeight="1">
      <c r="A12" s="11">
        <v>1</v>
      </c>
      <c r="B12" s="18" t="s">
        <v>18</v>
      </c>
      <c r="C12" s="18"/>
      <c r="D12" s="270" t="s">
        <v>19</v>
      </c>
      <c r="E12" s="270"/>
      <c r="F12" s="17">
        <f>+G12+H12+I12+J12+K12</f>
        <v>150000</v>
      </c>
      <c r="G12" s="17">
        <f>+G13</f>
        <v>0</v>
      </c>
      <c r="H12" s="17">
        <f>+H13</f>
        <v>0</v>
      </c>
      <c r="I12" s="17">
        <f>+I13</f>
        <v>150000</v>
      </c>
      <c r="J12" s="17">
        <f>+J13</f>
        <v>0</v>
      </c>
      <c r="K12" s="17">
        <f>+K13</f>
        <v>0</v>
      </c>
      <c r="L12" s="15"/>
      <c r="M12" s="15"/>
      <c r="N12" s="1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7">
        <f>+AM12+AN12+AO12+AP12+AQ12</f>
        <v>190000</v>
      </c>
      <c r="AM12" s="17">
        <f>+AM13</f>
        <v>0</v>
      </c>
      <c r="AN12" s="17">
        <f>+AN13</f>
        <v>0</v>
      </c>
      <c r="AO12" s="17">
        <f>+AO13</f>
        <v>190000</v>
      </c>
      <c r="AP12" s="17">
        <f>+AP13</f>
        <v>0</v>
      </c>
      <c r="AQ12" s="17">
        <f>AQ13</f>
        <v>0</v>
      </c>
      <c r="AR12" s="15"/>
      <c r="AS12" s="15">
        <f t="shared" si="0"/>
        <v>190000</v>
      </c>
      <c r="AT12" s="15"/>
      <c r="AU12" s="17">
        <f>+AV12+AW12+AX12+AY12+AZ12</f>
        <v>225000</v>
      </c>
      <c r="AV12" s="17">
        <f>+AV13</f>
        <v>0</v>
      </c>
      <c r="AW12" s="17">
        <f>+AW13</f>
        <v>0</v>
      </c>
      <c r="AX12" s="17">
        <f>+AX13</f>
        <v>225000</v>
      </c>
      <c r="AY12" s="17">
        <f>+AY13</f>
        <v>0</v>
      </c>
      <c r="AZ12" s="17">
        <f>+AZ13</f>
        <v>0</v>
      </c>
      <c r="BA12" s="17">
        <f>+BB12+BC12+BD12+BE12+BF12</f>
        <v>150000</v>
      </c>
      <c r="BB12" s="17">
        <f>+BB13</f>
        <v>0</v>
      </c>
      <c r="BC12" s="17">
        <f>+BC13</f>
        <v>0</v>
      </c>
      <c r="BD12" s="17">
        <f>+BD13</f>
        <v>150000</v>
      </c>
      <c r="BE12" s="17">
        <f>+BE13</f>
        <v>0</v>
      </c>
      <c r="BF12" s="17">
        <f>+BF13</f>
        <v>0</v>
      </c>
    </row>
    <row r="13" spans="1:58" ht="24">
      <c r="A13" s="20"/>
      <c r="B13" s="21"/>
      <c r="C13" s="22"/>
      <c r="D13" s="9">
        <v>741411</v>
      </c>
      <c r="E13" s="23" t="s">
        <v>20</v>
      </c>
      <c r="F13" s="24">
        <f>G13+H13+I13</f>
        <v>150000</v>
      </c>
      <c r="G13" s="24"/>
      <c r="H13" s="24"/>
      <c r="I13" s="24">
        <v>150000</v>
      </c>
      <c r="J13" s="24"/>
      <c r="K13" s="24"/>
      <c r="AL13" s="24">
        <f>AO13+AP13</f>
        <v>190000</v>
      </c>
      <c r="AM13" s="24"/>
      <c r="AN13" s="24"/>
      <c r="AO13" s="24">
        <v>190000</v>
      </c>
      <c r="AP13" s="24"/>
      <c r="AQ13" s="24"/>
      <c r="AS13" s="1">
        <f t="shared" si="0"/>
        <v>190000</v>
      </c>
      <c r="AU13" s="24">
        <f>AV13+AW13+AX13</f>
        <v>225000</v>
      </c>
      <c r="AV13" s="24"/>
      <c r="AW13" s="24"/>
      <c r="AX13" s="24">
        <v>225000</v>
      </c>
      <c r="AY13" s="24"/>
      <c r="AZ13" s="24"/>
      <c r="BA13" s="24">
        <f>BB13+BC13+BD13</f>
        <v>150000</v>
      </c>
      <c r="BB13" s="24"/>
      <c r="BC13" s="24"/>
      <c r="BD13" s="24">
        <v>150000</v>
      </c>
      <c r="BE13" s="24"/>
      <c r="BF13" s="24"/>
    </row>
    <row r="14" spans="1:58" ht="12.75" customHeight="1">
      <c r="A14" s="11">
        <v>2</v>
      </c>
      <c r="B14" s="12">
        <v>742000</v>
      </c>
      <c r="C14" s="25"/>
      <c r="D14" s="270" t="s">
        <v>21</v>
      </c>
      <c r="E14" s="270"/>
      <c r="F14" s="17">
        <f>G14+H14+I14+J14+K14</f>
        <v>10074930</v>
      </c>
      <c r="G14" s="26">
        <f>+G15+G17</f>
        <v>0</v>
      </c>
      <c r="H14" s="26">
        <f>+H15+H17</f>
        <v>0</v>
      </c>
      <c r="I14" s="26">
        <f>+I15+I17</f>
        <v>0</v>
      </c>
      <c r="J14" s="26">
        <f>+J15+J17</f>
        <v>0</v>
      </c>
      <c r="K14" s="26">
        <f>+K15+K17+K16</f>
        <v>10074930</v>
      </c>
      <c r="L14" s="15"/>
      <c r="M14" s="15"/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4">
        <f>AM14+AN14+AO14+AP14+AQ14</f>
        <v>9150000</v>
      </c>
      <c r="AM14" s="26">
        <f>+AM15+AM17</f>
        <v>0</v>
      </c>
      <c r="AN14" s="26">
        <f>+AN15+AN17</f>
        <v>0</v>
      </c>
      <c r="AO14" s="26">
        <f>+AO15+AO17</f>
        <v>0</v>
      </c>
      <c r="AP14" s="26">
        <f>+AP15+AP17</f>
        <v>0</v>
      </c>
      <c r="AQ14" s="26">
        <f>+AQ15+AQ17+AQ16</f>
        <v>9150000</v>
      </c>
      <c r="AR14" s="15"/>
      <c r="AS14" s="15">
        <f t="shared" si="0"/>
        <v>0</v>
      </c>
      <c r="AT14" s="15"/>
      <c r="AU14" s="17">
        <f>AV14+AW14+AX14+AY14+AZ14</f>
        <v>10227000</v>
      </c>
      <c r="AV14" s="26">
        <f>+AV15+AV17</f>
        <v>0</v>
      </c>
      <c r="AW14" s="26">
        <f>+AW15+AW17</f>
        <v>0</v>
      </c>
      <c r="AX14" s="26">
        <f>+AX15+AX17</f>
        <v>0</v>
      </c>
      <c r="AY14" s="26">
        <f>+AY15+AY17</f>
        <v>0</v>
      </c>
      <c r="AZ14" s="26">
        <f>+AZ15+AZ17+AZ16</f>
        <v>10227000</v>
      </c>
      <c r="BA14" s="17">
        <f>BB14+BC14+BD14+BE14+BF14</f>
        <v>10074930</v>
      </c>
      <c r="BB14" s="26">
        <f>+BB15+BB17</f>
        <v>0</v>
      </c>
      <c r="BC14" s="26">
        <f>+BC15+BC17</f>
        <v>0</v>
      </c>
      <c r="BD14" s="26">
        <f>+BD15+BD17</f>
        <v>0</v>
      </c>
      <c r="BE14" s="26">
        <f>+BE15+BE17</f>
        <v>0</v>
      </c>
      <c r="BF14" s="26">
        <f>+BF15+BF17+BF16</f>
        <v>10074930</v>
      </c>
    </row>
    <row r="15" spans="1:58" ht="12">
      <c r="A15" s="282"/>
      <c r="B15" s="260"/>
      <c r="C15" s="260"/>
      <c r="D15" s="9" t="s">
        <v>22</v>
      </c>
      <c r="E15" s="23" t="s">
        <v>23</v>
      </c>
      <c r="F15" s="24">
        <f>G15+H15+I15+J15+K15</f>
        <v>9244930</v>
      </c>
      <c r="G15" s="24"/>
      <c r="H15" s="24"/>
      <c r="I15" s="24"/>
      <c r="J15" s="24"/>
      <c r="K15" s="24">
        <v>9244930</v>
      </c>
      <c r="AL15" s="24">
        <v>7800000</v>
      </c>
      <c r="AM15" s="24"/>
      <c r="AN15" s="24"/>
      <c r="AO15" s="24"/>
      <c r="AP15" s="24"/>
      <c r="AQ15" s="24">
        <v>7800000</v>
      </c>
      <c r="AS15" s="1">
        <f t="shared" si="0"/>
        <v>0</v>
      </c>
      <c r="AU15" s="24">
        <f>AV15+AW15+AX15+AY15+AZ15</f>
        <v>9377000</v>
      </c>
      <c r="AV15" s="24"/>
      <c r="AW15" s="24"/>
      <c r="AX15" s="24"/>
      <c r="AY15" s="24"/>
      <c r="AZ15" s="24">
        <v>9377000</v>
      </c>
      <c r="BA15" s="24">
        <f>BB15+BC15+BD15+BE15+BF15</f>
        <v>9244930</v>
      </c>
      <c r="BB15" s="24"/>
      <c r="BC15" s="24"/>
      <c r="BD15" s="24"/>
      <c r="BE15" s="24"/>
      <c r="BF15" s="24">
        <v>9244930</v>
      </c>
    </row>
    <row r="16" spans="1:58" ht="12">
      <c r="A16" s="282"/>
      <c r="B16" s="260"/>
      <c r="C16" s="260"/>
      <c r="D16" s="9" t="s">
        <v>22</v>
      </c>
      <c r="E16" s="23" t="s">
        <v>24</v>
      </c>
      <c r="F16" s="24">
        <f>G16+H16+I16+J16+K16</f>
        <v>780000</v>
      </c>
      <c r="G16" s="24"/>
      <c r="H16" s="24"/>
      <c r="I16" s="24"/>
      <c r="J16" s="24"/>
      <c r="K16" s="24">
        <v>780000</v>
      </c>
      <c r="AL16" s="24">
        <v>1250000</v>
      </c>
      <c r="AM16" s="24"/>
      <c r="AN16" s="24"/>
      <c r="AO16" s="24"/>
      <c r="AP16" s="24"/>
      <c r="AQ16" s="24">
        <v>1250000</v>
      </c>
      <c r="AS16" s="1">
        <f t="shared" si="0"/>
        <v>0</v>
      </c>
      <c r="AU16" s="24">
        <f>AV16+AW16+AX16+AY16+AZ16</f>
        <v>800000</v>
      </c>
      <c r="AV16" s="24"/>
      <c r="AW16" s="24"/>
      <c r="AX16" s="24"/>
      <c r="AY16" s="24"/>
      <c r="AZ16" s="24">
        <v>800000</v>
      </c>
      <c r="BA16" s="24">
        <f>BB16+BC16+BD16+BE16+BF16</f>
        <v>780000</v>
      </c>
      <c r="BB16" s="24"/>
      <c r="BC16" s="24"/>
      <c r="BD16" s="24"/>
      <c r="BE16" s="24"/>
      <c r="BF16" s="24">
        <v>780000</v>
      </c>
    </row>
    <row r="17" spans="1:58" ht="12">
      <c r="A17" s="282"/>
      <c r="B17" s="260"/>
      <c r="C17" s="260"/>
      <c r="D17" s="27">
        <v>742122</v>
      </c>
      <c r="E17" s="23" t="s">
        <v>25</v>
      </c>
      <c r="F17" s="24">
        <f>G17+H17+I17+J17+K17</f>
        <v>50000</v>
      </c>
      <c r="G17" s="24"/>
      <c r="H17" s="24"/>
      <c r="I17" s="24"/>
      <c r="J17" s="24"/>
      <c r="K17" s="24">
        <v>50000</v>
      </c>
      <c r="AL17" s="24">
        <v>100000</v>
      </c>
      <c r="AM17" s="24"/>
      <c r="AN17" s="24"/>
      <c r="AO17" s="24"/>
      <c r="AP17" s="24"/>
      <c r="AQ17" s="24">
        <v>100000</v>
      </c>
      <c r="AS17" s="1">
        <f t="shared" si="0"/>
        <v>0</v>
      </c>
      <c r="AU17" s="24">
        <f>AV17+AW17+AX17+AY17+AZ17</f>
        <v>50000</v>
      </c>
      <c r="AV17" s="24"/>
      <c r="AW17" s="24"/>
      <c r="AX17" s="24"/>
      <c r="AY17" s="24"/>
      <c r="AZ17" s="24">
        <v>50000</v>
      </c>
      <c r="BA17" s="24">
        <f>BB17+BC17+BD17+BE17+BF17</f>
        <v>50000</v>
      </c>
      <c r="BB17" s="24"/>
      <c r="BC17" s="24"/>
      <c r="BD17" s="24"/>
      <c r="BE17" s="24"/>
      <c r="BF17" s="24">
        <v>50000</v>
      </c>
    </row>
    <row r="18" spans="1:58" ht="12.75" customHeight="1">
      <c r="A18" s="28">
        <v>3</v>
      </c>
      <c r="B18" s="29">
        <v>744000</v>
      </c>
      <c r="C18" s="30"/>
      <c r="D18" s="270" t="s">
        <v>26</v>
      </c>
      <c r="E18" s="270"/>
      <c r="F18" s="17">
        <f>+G18+H18+I18+J18+K18</f>
        <v>400000</v>
      </c>
      <c r="G18" s="26">
        <f>+G19</f>
        <v>0</v>
      </c>
      <c r="H18" s="26">
        <f>+H19</f>
        <v>0</v>
      </c>
      <c r="I18" s="26">
        <f>+I19</f>
        <v>0</v>
      </c>
      <c r="J18" s="26">
        <f>+J19</f>
        <v>400000</v>
      </c>
      <c r="K18" s="26">
        <f>+K19</f>
        <v>0</v>
      </c>
      <c r="L18" s="15"/>
      <c r="M18" s="15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>
        <f aca="true" t="shared" si="1" ref="AL18:AL25">+AM18+AN18+AO18+AP18+AQ18</f>
        <v>150000</v>
      </c>
      <c r="AM18" s="26">
        <f>+AM19</f>
        <v>0</v>
      </c>
      <c r="AN18" s="26">
        <f>+AN19</f>
        <v>0</v>
      </c>
      <c r="AO18" s="26">
        <f>+AO19</f>
        <v>0</v>
      </c>
      <c r="AP18" s="26">
        <f>+AP19</f>
        <v>150000</v>
      </c>
      <c r="AQ18" s="26">
        <f>+AQ19</f>
        <v>0</v>
      </c>
      <c r="AR18" s="15"/>
      <c r="AS18" s="15">
        <f t="shared" si="0"/>
        <v>150000</v>
      </c>
      <c r="AT18" s="15"/>
      <c r="AU18" s="17">
        <f>+AV18+AW18+AX18+AY18+AZ18</f>
        <v>280000</v>
      </c>
      <c r="AV18" s="26">
        <f>+AV19</f>
        <v>0</v>
      </c>
      <c r="AW18" s="26">
        <f>+AW19</f>
        <v>0</v>
      </c>
      <c r="AX18" s="26">
        <f>+AX19</f>
        <v>0</v>
      </c>
      <c r="AY18" s="26">
        <f>+AY19</f>
        <v>280000</v>
      </c>
      <c r="AZ18" s="26">
        <f>+AZ19</f>
        <v>0</v>
      </c>
      <c r="BA18" s="17">
        <f>+BB18+BC18+BD18+BE18+BF18</f>
        <v>400000</v>
      </c>
      <c r="BB18" s="26">
        <f>+BB19</f>
        <v>0</v>
      </c>
      <c r="BC18" s="26">
        <f>+BC19</f>
        <v>0</v>
      </c>
      <c r="BD18" s="26">
        <f>+BD19</f>
        <v>0</v>
      </c>
      <c r="BE18" s="26">
        <f>+BE19</f>
        <v>400000</v>
      </c>
      <c r="BF18" s="26">
        <f>+BF19</f>
        <v>0</v>
      </c>
    </row>
    <row r="19" spans="1:58" ht="24">
      <c r="A19" s="31"/>
      <c r="B19" s="32"/>
      <c r="C19" s="33"/>
      <c r="D19" s="9">
        <v>744121</v>
      </c>
      <c r="E19" s="23" t="s">
        <v>27</v>
      </c>
      <c r="F19" s="24">
        <f>+G19+H19+I19+J19+K19</f>
        <v>400000</v>
      </c>
      <c r="G19" s="24"/>
      <c r="H19" s="24"/>
      <c r="I19" s="24"/>
      <c r="J19" s="24">
        <v>400000</v>
      </c>
      <c r="K19" s="24"/>
      <c r="AL19" s="24">
        <f t="shared" si="1"/>
        <v>150000</v>
      </c>
      <c r="AM19" s="24"/>
      <c r="AN19" s="24"/>
      <c r="AO19" s="24"/>
      <c r="AP19" s="24">
        <v>150000</v>
      </c>
      <c r="AQ19" s="24"/>
      <c r="AS19" s="1">
        <f t="shared" si="0"/>
        <v>150000</v>
      </c>
      <c r="AU19" s="24">
        <f>+AV19+AW19+AX19+AY19+AZ19</f>
        <v>280000</v>
      </c>
      <c r="AV19" s="24"/>
      <c r="AW19" s="24"/>
      <c r="AX19" s="24"/>
      <c r="AY19" s="24">
        <v>280000</v>
      </c>
      <c r="AZ19" s="24"/>
      <c r="BA19" s="24">
        <f>+BB19+BC19+BD19+BE19+BF19</f>
        <v>400000</v>
      </c>
      <c r="BB19" s="24"/>
      <c r="BC19" s="24"/>
      <c r="BD19" s="24"/>
      <c r="BE19" s="24">
        <v>400000</v>
      </c>
      <c r="BF19" s="24"/>
    </row>
    <row r="20" spans="1:58" ht="12.75" customHeight="1">
      <c r="A20" s="11">
        <v>4</v>
      </c>
      <c r="B20" s="12">
        <v>745000</v>
      </c>
      <c r="C20" s="25"/>
      <c r="D20" s="270" t="s">
        <v>28</v>
      </c>
      <c r="E20" s="270"/>
      <c r="F20" s="14">
        <f>+G20+H20+I20+J20+K20</f>
        <v>80000</v>
      </c>
      <c r="G20" s="26">
        <f>+G21+G22</f>
        <v>0</v>
      </c>
      <c r="H20" s="26">
        <f>+H21+H22</f>
        <v>0</v>
      </c>
      <c r="I20" s="26">
        <f>+I21+I22</f>
        <v>0</v>
      </c>
      <c r="J20" s="26">
        <f>+J21+J22</f>
        <v>0</v>
      </c>
      <c r="K20" s="26">
        <f>+K21+K22</f>
        <v>80000</v>
      </c>
      <c r="L20" s="15"/>
      <c r="M20" s="15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>
        <f t="shared" si="1"/>
        <v>160000</v>
      </c>
      <c r="AM20" s="26">
        <f>+AM21+AM22</f>
        <v>0</v>
      </c>
      <c r="AN20" s="26">
        <f>+AN21+AN22</f>
        <v>0</v>
      </c>
      <c r="AO20" s="26">
        <f>+AO21+AO22</f>
        <v>0</v>
      </c>
      <c r="AP20" s="26">
        <f>+AP21+AP22</f>
        <v>0</v>
      </c>
      <c r="AQ20" s="26">
        <f>+AQ21+AQ22</f>
        <v>160000</v>
      </c>
      <c r="AR20" s="15"/>
      <c r="AS20" s="15">
        <f t="shared" si="0"/>
        <v>0</v>
      </c>
      <c r="AT20" s="15"/>
      <c r="AU20" s="14">
        <f>+AV20+AW20+AX20+AY20+AZ20</f>
        <v>170000</v>
      </c>
      <c r="AV20" s="26">
        <f>+AV21+AV22</f>
        <v>0</v>
      </c>
      <c r="AW20" s="26">
        <f>+AW21+AW22</f>
        <v>0</v>
      </c>
      <c r="AX20" s="26">
        <f>+AX21+AX22</f>
        <v>0</v>
      </c>
      <c r="AY20" s="26">
        <f>+AY21+AY22</f>
        <v>0</v>
      </c>
      <c r="AZ20" s="26">
        <f>+AZ21+AZ22</f>
        <v>170000</v>
      </c>
      <c r="BA20" s="14">
        <f>+BB20+BC20+BD20+BE20+BF20</f>
        <v>80000</v>
      </c>
      <c r="BB20" s="26">
        <f>+BB21+BB22</f>
        <v>0</v>
      </c>
      <c r="BC20" s="26">
        <f>+BC21+BC22</f>
        <v>0</v>
      </c>
      <c r="BD20" s="26">
        <f>+BD21+BD22</f>
        <v>0</v>
      </c>
      <c r="BE20" s="26">
        <f>+BE21+BE22</f>
        <v>0</v>
      </c>
      <c r="BF20" s="26">
        <f>+BF21+BF22</f>
        <v>80000</v>
      </c>
    </row>
    <row r="21" spans="1:58" ht="12">
      <c r="A21" s="20"/>
      <c r="B21" s="34"/>
      <c r="C21" s="35"/>
      <c r="D21" s="9">
        <v>745122</v>
      </c>
      <c r="E21" s="36" t="s">
        <v>29</v>
      </c>
      <c r="F21" s="24">
        <f>+G21+H21+I21+J21+K21</f>
        <v>0</v>
      </c>
      <c r="G21" s="24"/>
      <c r="H21" s="24"/>
      <c r="I21" s="24"/>
      <c r="J21" s="24"/>
      <c r="K21" s="24"/>
      <c r="AL21" s="24">
        <f t="shared" si="1"/>
        <v>60000</v>
      </c>
      <c r="AM21" s="24"/>
      <c r="AN21" s="24"/>
      <c r="AO21" s="24"/>
      <c r="AP21" s="24"/>
      <c r="AQ21" s="24">
        <v>60000</v>
      </c>
      <c r="AS21" s="1">
        <f t="shared" si="0"/>
        <v>0</v>
      </c>
      <c r="AU21" s="24">
        <f>+AV21+AW21+AX21+AY21+AZ21</f>
        <v>0</v>
      </c>
      <c r="AV21" s="24"/>
      <c r="AW21" s="24"/>
      <c r="AX21" s="24"/>
      <c r="AY21" s="24"/>
      <c r="AZ21" s="24"/>
      <c r="BA21" s="24">
        <f>+BB21+BC21+BD21+BE21+BF21</f>
        <v>0</v>
      </c>
      <c r="BB21" s="24"/>
      <c r="BC21" s="24"/>
      <c r="BD21" s="24"/>
      <c r="BE21" s="24"/>
      <c r="BF21" s="24"/>
    </row>
    <row r="22" spans="1:58" ht="12">
      <c r="A22" s="37"/>
      <c r="B22" s="32"/>
      <c r="C22" s="32"/>
      <c r="D22" s="9" t="s">
        <v>30</v>
      </c>
      <c r="E22" s="36" t="s">
        <v>31</v>
      </c>
      <c r="F22" s="24"/>
      <c r="G22" s="24"/>
      <c r="H22" s="24"/>
      <c r="I22" s="24"/>
      <c r="J22" s="24"/>
      <c r="K22" s="24">
        <v>80000</v>
      </c>
      <c r="AL22" s="24">
        <f t="shared" si="1"/>
        <v>100000</v>
      </c>
      <c r="AM22" s="24"/>
      <c r="AN22" s="24"/>
      <c r="AO22" s="24"/>
      <c r="AP22" s="24"/>
      <c r="AQ22" s="24">
        <v>100000</v>
      </c>
      <c r="AS22" s="1">
        <f t="shared" si="0"/>
        <v>0</v>
      </c>
      <c r="AU22" s="24">
        <f>AV22+AW22+AX22+AY22+AZ22</f>
        <v>170000</v>
      </c>
      <c r="AV22" s="24"/>
      <c r="AW22" s="24"/>
      <c r="AX22" s="24"/>
      <c r="AY22" s="24"/>
      <c r="AZ22" s="24">
        <v>170000</v>
      </c>
      <c r="BA22" s="24"/>
      <c r="BB22" s="24"/>
      <c r="BC22" s="24"/>
      <c r="BD22" s="24"/>
      <c r="BE22" s="24"/>
      <c r="BF22" s="24">
        <v>80000</v>
      </c>
    </row>
    <row r="23" spans="1:58" ht="12.75" customHeight="1">
      <c r="A23" s="38" t="s">
        <v>32</v>
      </c>
      <c r="B23" s="39">
        <v>770000</v>
      </c>
      <c r="C23" s="40"/>
      <c r="D23" s="275" t="s">
        <v>33</v>
      </c>
      <c r="E23" s="275"/>
      <c r="F23" s="14">
        <f>+G23+H23+I23+J23+K23</f>
        <v>2058624</v>
      </c>
      <c r="G23" s="41"/>
      <c r="H23" s="41">
        <f>H24+H25</f>
        <v>0</v>
      </c>
      <c r="I23" s="41">
        <f>I24+I25</f>
        <v>2058624</v>
      </c>
      <c r="J23" s="41"/>
      <c r="K23" s="41"/>
      <c r="L23" s="15"/>
      <c r="M23" s="15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7">
        <f t="shared" si="1"/>
        <v>0</v>
      </c>
      <c r="AM23" s="41"/>
      <c r="AN23" s="41"/>
      <c r="AO23" s="41"/>
      <c r="AP23" s="41"/>
      <c r="AQ23" s="41"/>
      <c r="AR23" s="15"/>
      <c r="AS23" s="15">
        <f t="shared" si="0"/>
        <v>0</v>
      </c>
      <c r="AT23" s="15"/>
      <c r="AU23" s="14">
        <f>+AV23+AW23+AX23+AY23+AZ23</f>
        <v>4261665</v>
      </c>
      <c r="AV23" s="41"/>
      <c r="AW23" s="41">
        <f>AW24+AW25</f>
        <v>0</v>
      </c>
      <c r="AX23" s="41">
        <f>AX24+AX25</f>
        <v>4261665</v>
      </c>
      <c r="AY23" s="41"/>
      <c r="AZ23" s="41"/>
      <c r="BA23" s="17">
        <f>+BB23+BC23+BD23+BE23+BF23</f>
        <v>3102074</v>
      </c>
      <c r="BB23" s="41"/>
      <c r="BC23" s="41">
        <f>BC24+BC25</f>
        <v>0</v>
      </c>
      <c r="BD23" s="41">
        <f>BD24+BD25</f>
        <v>3102074</v>
      </c>
      <c r="BE23" s="41"/>
      <c r="BF23" s="41"/>
    </row>
    <row r="24" spans="1:58" ht="12">
      <c r="A24" s="42"/>
      <c r="B24" s="43"/>
      <c r="C24" s="44"/>
      <c r="D24" s="45">
        <v>771111</v>
      </c>
      <c r="E24" s="46" t="s">
        <v>34</v>
      </c>
      <c r="F24" s="24">
        <f>+G24+H24+I24+J24+K24</f>
        <v>1547242</v>
      </c>
      <c r="G24" s="47"/>
      <c r="H24" s="47"/>
      <c r="I24" s="47">
        <v>1547242</v>
      </c>
      <c r="J24" s="47"/>
      <c r="K24" s="47"/>
      <c r="AL24" s="48">
        <f t="shared" si="1"/>
        <v>0</v>
      </c>
      <c r="AM24" s="47"/>
      <c r="AN24" s="47"/>
      <c r="AO24" s="47"/>
      <c r="AP24" s="47"/>
      <c r="AQ24" s="47"/>
      <c r="AS24" s="1">
        <f t="shared" si="0"/>
        <v>0</v>
      </c>
      <c r="AU24" s="24">
        <f>+AV24+AW24+AX24+AY24+AZ24</f>
        <v>3749282</v>
      </c>
      <c r="AV24" s="47"/>
      <c r="AW24" s="47"/>
      <c r="AX24" s="47">
        <v>3749282</v>
      </c>
      <c r="AY24" s="47"/>
      <c r="AZ24" s="47"/>
      <c r="BA24" s="24">
        <f>+BB24+BC24+BD24+BE24+BF24</f>
        <v>2540965</v>
      </c>
      <c r="BB24" s="47"/>
      <c r="BC24" s="47"/>
      <c r="BD24" s="50">
        <v>2540965</v>
      </c>
      <c r="BE24" s="47"/>
      <c r="BF24" s="47"/>
    </row>
    <row r="25" spans="1:58" ht="24">
      <c r="A25" s="49"/>
      <c r="B25" s="33"/>
      <c r="C25" s="32"/>
      <c r="D25" s="45">
        <v>772111</v>
      </c>
      <c r="E25" s="46" t="s">
        <v>35</v>
      </c>
      <c r="F25" s="24">
        <f>+G25+H25+I25+J25+K25</f>
        <v>511382</v>
      </c>
      <c r="G25" s="47"/>
      <c r="H25" s="50"/>
      <c r="I25" s="47">
        <v>511382</v>
      </c>
      <c r="J25" s="47"/>
      <c r="K25" s="47"/>
      <c r="AL25" s="48">
        <f t="shared" si="1"/>
        <v>0</v>
      </c>
      <c r="AM25" s="47"/>
      <c r="AN25" s="47"/>
      <c r="AO25" s="47"/>
      <c r="AP25" s="47"/>
      <c r="AQ25" s="47"/>
      <c r="AS25" s="1">
        <f t="shared" si="0"/>
        <v>0</v>
      </c>
      <c r="AU25" s="24">
        <f>+AV25+AW25+AX25+AY25+AZ25</f>
        <v>512383</v>
      </c>
      <c r="AV25" s="47"/>
      <c r="AW25" s="50"/>
      <c r="AX25" s="47">
        <v>512383</v>
      </c>
      <c r="AY25" s="47"/>
      <c r="AZ25" s="47"/>
      <c r="BA25" s="24">
        <f>+BB25+BC25+BD25+BE25+BF25</f>
        <v>561109</v>
      </c>
      <c r="BB25" s="47"/>
      <c r="BC25" s="50"/>
      <c r="BD25" s="50">
        <v>561109</v>
      </c>
      <c r="BE25" s="47"/>
      <c r="BF25" s="47"/>
    </row>
    <row r="26" spans="1:58" ht="12.75" customHeight="1">
      <c r="A26" s="11" t="s">
        <v>36</v>
      </c>
      <c r="B26" s="51" t="s">
        <v>37</v>
      </c>
      <c r="C26" s="51"/>
      <c r="D26" s="270" t="s">
        <v>38</v>
      </c>
      <c r="E26" s="270"/>
      <c r="F26" s="17">
        <f>G26+H26+I26+J26+K26</f>
        <v>277083890</v>
      </c>
      <c r="G26" s="17"/>
      <c r="H26" s="17"/>
      <c r="I26" s="14">
        <v>277083890</v>
      </c>
      <c r="J26" s="17"/>
      <c r="K26" s="17"/>
      <c r="L26" s="15"/>
      <c r="M26" s="15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7">
        <f>AM26+AN26+AO26+AP26+AQ26</f>
        <v>221553824</v>
      </c>
      <c r="AM26" s="17"/>
      <c r="AN26" s="17"/>
      <c r="AO26" s="17">
        <v>221553824</v>
      </c>
      <c r="AP26" s="17"/>
      <c r="AQ26" s="17"/>
      <c r="AR26" s="15"/>
      <c r="AS26" s="15">
        <f t="shared" si="0"/>
        <v>221553824</v>
      </c>
      <c r="AT26" s="15"/>
      <c r="AU26" s="17">
        <f>AV26+AW26+AX26+AY26+AZ26</f>
        <v>258420403</v>
      </c>
      <c r="AV26" s="17"/>
      <c r="AW26" s="17"/>
      <c r="AX26" s="14">
        <v>258420403</v>
      </c>
      <c r="AY26" s="17"/>
      <c r="AZ26" s="17"/>
      <c r="BA26" s="17">
        <f>BB26+BC26+BD26+BE26+BF26</f>
        <v>279457300</v>
      </c>
      <c r="BB26" s="17"/>
      <c r="BC26" s="17"/>
      <c r="BD26" s="14">
        <v>279457300</v>
      </c>
      <c r="BE26" s="17"/>
      <c r="BF26" s="17"/>
    </row>
    <row r="27" spans="1:58" ht="12.75" customHeight="1">
      <c r="A27" s="11" t="s">
        <v>39</v>
      </c>
      <c r="B27" s="12">
        <v>791111</v>
      </c>
      <c r="C27" s="25"/>
      <c r="D27" s="270" t="s">
        <v>40</v>
      </c>
      <c r="E27" s="270"/>
      <c r="F27" s="17">
        <f>+G27+H27+I27+J27+K27</f>
        <v>25550000</v>
      </c>
      <c r="G27" s="26"/>
      <c r="H27" s="52">
        <v>25550000</v>
      </c>
      <c r="I27" s="26"/>
      <c r="J27" s="26"/>
      <c r="K27" s="26"/>
      <c r="L27" s="15"/>
      <c r="M27" s="15"/>
      <c r="N27" s="1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7">
        <f>+AM27+AN27+AO27+AP27+AQ27</f>
        <v>30700000</v>
      </c>
      <c r="AM27" s="26"/>
      <c r="AN27" s="52">
        <v>30700000</v>
      </c>
      <c r="AO27" s="26"/>
      <c r="AP27" s="26"/>
      <c r="AQ27" s="26"/>
      <c r="AR27" s="15"/>
      <c r="AS27" s="15">
        <f t="shared" si="0"/>
        <v>0</v>
      </c>
      <c r="AT27" s="15"/>
      <c r="AU27" s="17">
        <f>+AV27+AW27+AX27+AY27+AZ27</f>
        <v>19212000</v>
      </c>
      <c r="AV27" s="26"/>
      <c r="AW27" s="52">
        <v>19212000</v>
      </c>
      <c r="AX27" s="26"/>
      <c r="AY27" s="26"/>
      <c r="AZ27" s="26"/>
      <c r="BA27" s="17">
        <f>+BB27+BC27+BD27+BE27+BF27</f>
        <v>25550000</v>
      </c>
      <c r="BB27" s="26"/>
      <c r="BC27" s="52">
        <v>25550000</v>
      </c>
      <c r="BD27" s="26"/>
      <c r="BE27" s="26"/>
      <c r="BF27" s="26"/>
    </row>
    <row r="28" spans="1:58" ht="12.75" customHeight="1">
      <c r="A28" s="11" t="s">
        <v>41</v>
      </c>
      <c r="B28" s="53">
        <v>811000</v>
      </c>
      <c r="C28" s="53"/>
      <c r="D28" s="270" t="s">
        <v>42</v>
      </c>
      <c r="E28" s="270"/>
      <c r="F28" s="14">
        <f>F29</f>
        <v>50000</v>
      </c>
      <c r="G28" s="26"/>
      <c r="H28" s="26"/>
      <c r="I28" s="26"/>
      <c r="J28" s="26"/>
      <c r="K28" s="26">
        <f>K29</f>
        <v>50000</v>
      </c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7">
        <f>AM28+AN28+AO28+AP28+AQ28</f>
        <v>0</v>
      </c>
      <c r="AM28" s="26"/>
      <c r="AN28" s="26"/>
      <c r="AO28" s="26"/>
      <c r="AP28" s="26"/>
      <c r="AQ28" s="26"/>
      <c r="AR28" s="15"/>
      <c r="AS28" s="15">
        <f t="shared" si="0"/>
        <v>0</v>
      </c>
      <c r="AT28" s="15"/>
      <c r="AU28" s="14">
        <f>AU29</f>
        <v>25000</v>
      </c>
      <c r="AV28" s="26"/>
      <c r="AW28" s="26"/>
      <c r="AX28" s="26"/>
      <c r="AY28" s="26"/>
      <c r="AZ28" s="26">
        <f>AZ29</f>
        <v>25000</v>
      </c>
      <c r="BA28" s="14">
        <f>BA29</f>
        <v>50000</v>
      </c>
      <c r="BB28" s="26"/>
      <c r="BC28" s="26"/>
      <c r="BD28" s="26"/>
      <c r="BE28" s="26"/>
      <c r="BF28" s="26">
        <f>BF29</f>
        <v>50000</v>
      </c>
    </row>
    <row r="29" spans="1:58" ht="12">
      <c r="A29" s="54"/>
      <c r="B29" s="55"/>
      <c r="C29" s="55"/>
      <c r="D29" s="56">
        <v>811122</v>
      </c>
      <c r="E29" s="57" t="s">
        <v>43</v>
      </c>
      <c r="F29" s="24">
        <f>G29+H29+I29+J29+K29</f>
        <v>50000</v>
      </c>
      <c r="G29" s="58"/>
      <c r="H29" s="58"/>
      <c r="I29" s="58"/>
      <c r="J29" s="58"/>
      <c r="K29" s="59">
        <v>50000</v>
      </c>
      <c r="AL29" s="24">
        <f>+AM29+AN29+AO29+AP29+AQ29</f>
        <v>20000</v>
      </c>
      <c r="AM29" s="58"/>
      <c r="AN29" s="58"/>
      <c r="AO29" s="58"/>
      <c r="AP29" s="58"/>
      <c r="AQ29" s="59">
        <v>20000</v>
      </c>
      <c r="AS29" s="1">
        <f t="shared" si="0"/>
        <v>0</v>
      </c>
      <c r="AU29" s="24">
        <f>AV29+AW29+AX29+AY29+AZ29</f>
        <v>25000</v>
      </c>
      <c r="AV29" s="58"/>
      <c r="AW29" s="58"/>
      <c r="AX29" s="58"/>
      <c r="AY29" s="58"/>
      <c r="AZ29" s="59">
        <v>25000</v>
      </c>
      <c r="BA29" s="24">
        <f>BB29+BC29+BD29+BE29+BF29</f>
        <v>50000</v>
      </c>
      <c r="BB29" s="58"/>
      <c r="BC29" s="58"/>
      <c r="BD29" s="58"/>
      <c r="BE29" s="58"/>
      <c r="BF29" s="59">
        <v>50000</v>
      </c>
    </row>
    <row r="30" spans="1:58" ht="12.75" customHeight="1">
      <c r="A30" s="276" t="s">
        <v>44</v>
      </c>
      <c r="B30" s="276"/>
      <c r="C30" s="276"/>
      <c r="D30" s="276"/>
      <c r="E30" s="276"/>
      <c r="F30" s="60">
        <f>+G30+H30+I30+J30+K30</f>
        <v>315447444</v>
      </c>
      <c r="G30" s="61">
        <f>+G11+G23+G26+G27+G28</f>
        <v>0</v>
      </c>
      <c r="H30" s="61">
        <f>+H11+H23+H26+H27+H28</f>
        <v>25550000</v>
      </c>
      <c r="I30" s="61">
        <f>+I11+I23+I26+I27+I28</f>
        <v>279292514</v>
      </c>
      <c r="J30" s="61">
        <f>+J11+J23+J26+J27+J28</f>
        <v>400000</v>
      </c>
      <c r="K30" s="61">
        <f>+K11+K23+K26+K27+K28</f>
        <v>10204930</v>
      </c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0">
        <f>+AM30+AN30+AO30+AP30+AQ30</f>
        <v>261923824</v>
      </c>
      <c r="AM30" s="61">
        <f>+AM11+AM23+AM26+AM27+AM28</f>
        <v>0</v>
      </c>
      <c r="AN30" s="61">
        <f>+AN11+AN23+AN26+AN27+AN28</f>
        <v>30700000</v>
      </c>
      <c r="AO30" s="61">
        <f>+AO11+AO23+AO26+AO27+AO28</f>
        <v>221743824</v>
      </c>
      <c r="AP30" s="61">
        <f>+AP11+AP23+AP26+AP27+AP28</f>
        <v>150000</v>
      </c>
      <c r="AQ30" s="61">
        <f>+AQ11+AQ23+AQ26+AQ27+AQ28</f>
        <v>9330000</v>
      </c>
      <c r="AR30" s="62"/>
      <c r="AS30" s="62">
        <f t="shared" si="0"/>
        <v>221893824</v>
      </c>
      <c r="AT30" s="62"/>
      <c r="AU30" s="60">
        <f>+AV30+AW30+AX30+AY30+AZ30</f>
        <v>292821068</v>
      </c>
      <c r="AV30" s="61">
        <f>+AV11+AV23+AV26+AV27+AV28</f>
        <v>0</v>
      </c>
      <c r="AW30" s="61">
        <f>+AW11+AW23+AW26+AW27+AW28</f>
        <v>19212000</v>
      </c>
      <c r="AX30" s="61">
        <f>+AX11+AX23+AX26+AX27+AX28</f>
        <v>262907068</v>
      </c>
      <c r="AY30" s="61">
        <f>+AY11+AY23+AY26+AY27+AY28</f>
        <v>280000</v>
      </c>
      <c r="AZ30" s="61">
        <f>+AZ11+AZ23+AZ26+AZ27+AZ28</f>
        <v>10422000</v>
      </c>
      <c r="BA30" s="60">
        <f>+BB30+BC30+BD30+BE30+BF30</f>
        <v>318864304</v>
      </c>
      <c r="BB30" s="61">
        <f>+BB11+BB23+BB26+BB27+BB28</f>
        <v>0</v>
      </c>
      <c r="BC30" s="61">
        <f>+BC11+BC23+BC26+BC27+BC28</f>
        <v>25550000</v>
      </c>
      <c r="BD30" s="61">
        <f>+BD11+BD23+BD26+BD27+BD28</f>
        <v>282709374</v>
      </c>
      <c r="BE30" s="61">
        <f>+BE11+BE23+BE26+BE27+BE28</f>
        <v>400000</v>
      </c>
      <c r="BF30" s="61">
        <f>+BF11+BF23+BF26+BF27+BF28</f>
        <v>10204930</v>
      </c>
    </row>
    <row r="31" ht="12">
      <c r="AS31" s="1">
        <f t="shared" si="0"/>
        <v>0</v>
      </c>
    </row>
    <row r="32" spans="1:58" ht="14.25">
      <c r="A32" s="64" t="s">
        <v>45</v>
      </c>
      <c r="B32" s="65"/>
      <c r="C32" s="65"/>
      <c r="D32" s="5"/>
      <c r="E32" s="5"/>
      <c r="F32" s="5"/>
      <c r="G32" s="5"/>
      <c r="H32" s="5"/>
      <c r="I32" s="5"/>
      <c r="J32" s="5"/>
      <c r="K32" s="5"/>
      <c r="AL32" s="5"/>
      <c r="AM32" s="5"/>
      <c r="AN32" s="5"/>
      <c r="AO32" s="5"/>
      <c r="AP32" s="5"/>
      <c r="AQ32" s="5"/>
      <c r="AS32" s="1">
        <f t="shared" si="0"/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12.75" customHeight="1">
      <c r="A33" s="277" t="s">
        <v>2</v>
      </c>
      <c r="B33" s="278" t="s">
        <v>46</v>
      </c>
      <c r="C33" s="279" t="s">
        <v>4</v>
      </c>
      <c r="D33" s="280" t="s">
        <v>5</v>
      </c>
      <c r="E33" s="281" t="s">
        <v>6</v>
      </c>
      <c r="F33" s="260" t="s">
        <v>47</v>
      </c>
      <c r="G33" s="260"/>
      <c r="H33" s="260"/>
      <c r="I33" s="260"/>
      <c r="J33" s="260"/>
      <c r="K33" s="260"/>
      <c r="AL33" s="260" t="s">
        <v>47</v>
      </c>
      <c r="AM33" s="260"/>
      <c r="AN33" s="260"/>
      <c r="AO33" s="260"/>
      <c r="AP33" s="260"/>
      <c r="AQ33" s="260"/>
      <c r="AS33" s="1" t="e">
        <f t="shared" si="0"/>
        <v>#VALUE!</v>
      </c>
      <c r="AU33" s="260" t="s">
        <v>47</v>
      </c>
      <c r="AV33" s="260"/>
      <c r="AW33" s="260"/>
      <c r="AX33" s="260"/>
      <c r="AY33" s="260"/>
      <c r="AZ33" s="260"/>
      <c r="BA33" s="260" t="s">
        <v>47</v>
      </c>
      <c r="BB33" s="260"/>
      <c r="BC33" s="260"/>
      <c r="BD33" s="260"/>
      <c r="BE33" s="260"/>
      <c r="BF33" s="260"/>
    </row>
    <row r="34" spans="1:58" ht="12.75" customHeight="1">
      <c r="A34" s="277"/>
      <c r="B34" s="278"/>
      <c r="C34" s="279"/>
      <c r="D34" s="280"/>
      <c r="E34" s="281"/>
      <c r="F34" s="259" t="s">
        <v>8</v>
      </c>
      <c r="G34" s="260" t="s">
        <v>48</v>
      </c>
      <c r="H34" s="260"/>
      <c r="I34" s="260"/>
      <c r="J34" s="260" t="s">
        <v>10</v>
      </c>
      <c r="K34" s="260" t="s">
        <v>11</v>
      </c>
      <c r="AL34" s="259" t="s">
        <v>8</v>
      </c>
      <c r="AM34" s="260" t="s">
        <v>48</v>
      </c>
      <c r="AN34" s="260"/>
      <c r="AO34" s="260"/>
      <c r="AP34" s="260" t="s">
        <v>10</v>
      </c>
      <c r="AQ34" s="260" t="s">
        <v>11</v>
      </c>
      <c r="AS34" s="1" t="e">
        <f t="shared" si="0"/>
        <v>#VALUE!</v>
      </c>
      <c r="AU34" s="259" t="s">
        <v>8</v>
      </c>
      <c r="AV34" s="260" t="s">
        <v>48</v>
      </c>
      <c r="AW34" s="260"/>
      <c r="AX34" s="260"/>
      <c r="AY34" s="260" t="s">
        <v>10</v>
      </c>
      <c r="AZ34" s="260" t="s">
        <v>11</v>
      </c>
      <c r="BA34" s="259" t="s">
        <v>8</v>
      </c>
      <c r="BB34" s="260" t="s">
        <v>48</v>
      </c>
      <c r="BC34" s="260"/>
      <c r="BD34" s="260"/>
      <c r="BE34" s="260" t="s">
        <v>10</v>
      </c>
      <c r="BF34" s="260" t="s">
        <v>11</v>
      </c>
    </row>
    <row r="35" spans="1:58" ht="24">
      <c r="A35" s="277"/>
      <c r="B35" s="278"/>
      <c r="C35" s="279"/>
      <c r="D35" s="280"/>
      <c r="E35" s="281"/>
      <c r="F35" s="259"/>
      <c r="G35" s="9" t="s">
        <v>12</v>
      </c>
      <c r="H35" s="9" t="s">
        <v>13</v>
      </c>
      <c r="I35" s="9" t="s">
        <v>14</v>
      </c>
      <c r="J35" s="260"/>
      <c r="K35" s="260"/>
      <c r="AL35" s="259"/>
      <c r="AM35" s="9" t="s">
        <v>12</v>
      </c>
      <c r="AN35" s="9" t="s">
        <v>13</v>
      </c>
      <c r="AO35" s="9" t="s">
        <v>14</v>
      </c>
      <c r="AP35" s="260"/>
      <c r="AQ35" s="260"/>
      <c r="AS35" s="1" t="e">
        <f t="shared" si="0"/>
        <v>#VALUE!</v>
      </c>
      <c r="AU35" s="259"/>
      <c r="AV35" s="9" t="s">
        <v>12</v>
      </c>
      <c r="AW35" s="9" t="s">
        <v>13</v>
      </c>
      <c r="AX35" s="9" t="s">
        <v>14</v>
      </c>
      <c r="AY35" s="260"/>
      <c r="AZ35" s="260"/>
      <c r="BA35" s="259"/>
      <c r="BB35" s="9" t="s">
        <v>12</v>
      </c>
      <c r="BC35" s="9" t="s">
        <v>13</v>
      </c>
      <c r="BD35" s="9" t="s">
        <v>14</v>
      </c>
      <c r="BE35" s="260"/>
      <c r="BF35" s="260"/>
    </row>
    <row r="36" spans="1:58" ht="18">
      <c r="A36" s="10">
        <v>0</v>
      </c>
      <c r="B36" s="10">
        <v>1</v>
      </c>
      <c r="C36" s="10">
        <v>2</v>
      </c>
      <c r="D36" s="10">
        <v>3</v>
      </c>
      <c r="E36" s="66">
        <v>4</v>
      </c>
      <c r="F36" s="10" t="s">
        <v>15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AL36" s="10" t="s">
        <v>15</v>
      </c>
      <c r="AM36" s="10">
        <v>6</v>
      </c>
      <c r="AN36" s="10">
        <v>7</v>
      </c>
      <c r="AO36" s="10">
        <v>8</v>
      </c>
      <c r="AP36" s="10">
        <v>9</v>
      </c>
      <c r="AQ36" s="10">
        <v>10</v>
      </c>
      <c r="AS36" s="1" t="e">
        <f t="shared" si="0"/>
        <v>#VALUE!</v>
      </c>
      <c r="AU36" s="10" t="s">
        <v>15</v>
      </c>
      <c r="AV36" s="10">
        <v>6</v>
      </c>
      <c r="AW36" s="10">
        <v>7</v>
      </c>
      <c r="AX36" s="10">
        <v>8</v>
      </c>
      <c r="AY36" s="10">
        <v>9</v>
      </c>
      <c r="AZ36" s="10">
        <v>10</v>
      </c>
      <c r="BA36" s="10" t="s">
        <v>15</v>
      </c>
      <c r="BB36" s="10">
        <v>6</v>
      </c>
      <c r="BC36" s="10">
        <v>7</v>
      </c>
      <c r="BD36" s="10">
        <v>8</v>
      </c>
      <c r="BE36" s="10">
        <v>9</v>
      </c>
      <c r="BF36" s="10">
        <v>10</v>
      </c>
    </row>
    <row r="37" spans="1:58" ht="12.75" customHeight="1">
      <c r="A37" s="274" t="s">
        <v>49</v>
      </c>
      <c r="B37" s="274"/>
      <c r="C37" s="274"/>
      <c r="D37" s="274"/>
      <c r="E37" s="274"/>
      <c r="F37" s="67"/>
      <c r="G37" s="67"/>
      <c r="H37" s="67"/>
      <c r="I37" s="67"/>
      <c r="J37" s="67"/>
      <c r="K37" s="67"/>
      <c r="AL37" s="67"/>
      <c r="AM37" s="67"/>
      <c r="AN37" s="67"/>
      <c r="AO37" s="67"/>
      <c r="AP37" s="67"/>
      <c r="AQ37" s="67"/>
      <c r="AS37" s="1">
        <f t="shared" si="0"/>
        <v>0</v>
      </c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t="12.75" customHeight="1">
      <c r="A38" s="31" t="s">
        <v>16</v>
      </c>
      <c r="B38" s="68">
        <v>410000</v>
      </c>
      <c r="C38" s="68"/>
      <c r="D38" s="271" t="s">
        <v>50</v>
      </c>
      <c r="E38" s="271"/>
      <c r="F38" s="69">
        <f aca="true" t="shared" si="2" ref="F38:F45">+G38+H38+I38+J38+K38</f>
        <v>219415254</v>
      </c>
      <c r="G38" s="69">
        <f>G47+G45+G53+G57</f>
        <v>0</v>
      </c>
      <c r="H38" s="69">
        <f>H39</f>
        <v>12500000</v>
      </c>
      <c r="I38" s="70">
        <f>+I39+I45+I47+I53+I57</f>
        <v>200316624</v>
      </c>
      <c r="J38" s="70">
        <f>+J39+J45+J47+J53+J57</f>
        <v>0</v>
      </c>
      <c r="K38" s="70">
        <f>+K39+K45+K47+K53+K57</f>
        <v>6598630</v>
      </c>
      <c r="AL38" s="69">
        <f>AM38+AN38+AO38+AP38+AQ38</f>
        <v>162405795.46</v>
      </c>
      <c r="AM38" s="71"/>
      <c r="AN38" s="70">
        <f>+AN39+AN45+AN47+AN53+AN57</f>
        <v>0</v>
      </c>
      <c r="AO38" s="70">
        <f>+AO39+AO45+AO47+AO53+AO57</f>
        <v>157637095.46</v>
      </c>
      <c r="AP38" s="70">
        <f>+AP39+AP45+AP47+AP53+AP57</f>
        <v>0</v>
      </c>
      <c r="AQ38" s="70">
        <f>+AQ39+AQ45+AQ47+AQ53+AQ57</f>
        <v>4768700</v>
      </c>
      <c r="AS38" s="1">
        <f>AL38-AO38-AQ38</f>
        <v>0</v>
      </c>
      <c r="AU38" s="69">
        <f aca="true" t="shared" si="3" ref="AU38:AU45">+AV38+AW38+AX38+AY38+AZ38</f>
        <v>193175635</v>
      </c>
      <c r="AV38" s="69">
        <f>AV47+AV45+AV53+AV57</f>
        <v>0</v>
      </c>
      <c r="AW38" s="69">
        <f>AW39</f>
        <v>8200000</v>
      </c>
      <c r="AX38" s="70">
        <f>+AX39+AX45+AX47+AX53+AX57</f>
        <v>178837368</v>
      </c>
      <c r="AY38" s="70">
        <f>+AY39+AY45+AY47+AY53+AY57</f>
        <v>0</v>
      </c>
      <c r="AZ38" s="70">
        <f>+AZ39+AZ45+AZ47+AZ53+AZ57</f>
        <v>6138267</v>
      </c>
      <c r="BA38" s="69">
        <f aca="true" t="shared" si="4" ref="BA38:BA45">+BB38+BC38+BD38+BE38+BF38</f>
        <v>220385704</v>
      </c>
      <c r="BB38" s="69">
        <f>BB47+BB45+BB53+BB57</f>
        <v>0</v>
      </c>
      <c r="BC38" s="69">
        <f>BC39</f>
        <v>12500000</v>
      </c>
      <c r="BD38" s="70">
        <f>+BD39+BD45+BD47+BD53+BD57</f>
        <v>201346074</v>
      </c>
      <c r="BE38" s="70">
        <f>+BE39+BE45+BE47+BE53+BE57</f>
        <v>0</v>
      </c>
      <c r="BF38" s="70">
        <f>+BF39+BF45+BF47+BF53+BF57</f>
        <v>6539630</v>
      </c>
    </row>
    <row r="39" spans="1:58" ht="12.75" customHeight="1">
      <c r="A39" s="72">
        <v>1</v>
      </c>
      <c r="B39" s="12">
        <v>411000</v>
      </c>
      <c r="C39" s="25"/>
      <c r="D39" s="267" t="s">
        <v>51</v>
      </c>
      <c r="E39" s="267"/>
      <c r="F39" s="17">
        <f t="shared" si="2"/>
        <v>209990590</v>
      </c>
      <c r="G39" s="17">
        <f>G48</f>
        <v>0</v>
      </c>
      <c r="H39" s="17">
        <f>H40+H41</f>
        <v>12500000</v>
      </c>
      <c r="I39" s="73">
        <f>+I40+I41</f>
        <v>192511083</v>
      </c>
      <c r="J39" s="73">
        <f>+J40+J41</f>
        <v>0</v>
      </c>
      <c r="K39" s="73">
        <f>+K40+K41</f>
        <v>4979507</v>
      </c>
      <c r="L39" s="15"/>
      <c r="M39" s="15"/>
      <c r="N39" s="16"/>
      <c r="O39" s="15">
        <v>151375000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7">
        <f aca="true" t="shared" si="5" ref="AL39:AL50">+AM39+AN39+AO39+AP39+AQ39</f>
        <v>156801254</v>
      </c>
      <c r="AM39" s="17">
        <f>+AM40+AM41</f>
        <v>0</v>
      </c>
      <c r="AN39" s="17">
        <f>+AN40+AN41</f>
        <v>0</v>
      </c>
      <c r="AO39" s="73">
        <f>+AO40+AO41</f>
        <v>152788000</v>
      </c>
      <c r="AP39" s="73">
        <f>+AP40+AP41</f>
        <v>0</v>
      </c>
      <c r="AQ39" s="73">
        <f>+AQ40+AQ41</f>
        <v>4013254</v>
      </c>
      <c r="AR39" s="15"/>
      <c r="AS39" s="15">
        <f aca="true" t="shared" si="6" ref="AS39:AS66">AL39-AN39-AQ39</f>
        <v>152788000</v>
      </c>
      <c r="AT39" s="15"/>
      <c r="AU39" s="17">
        <f t="shared" si="3"/>
        <v>185644935</v>
      </c>
      <c r="AV39" s="17">
        <f>AV48</f>
        <v>0</v>
      </c>
      <c r="AW39" s="17">
        <f>AW40+AW41</f>
        <v>8200000</v>
      </c>
      <c r="AX39" s="73">
        <f>+AX40+AX41</f>
        <v>172706668</v>
      </c>
      <c r="AY39" s="73">
        <f>+AY40+AY41</f>
        <v>0</v>
      </c>
      <c r="AZ39" s="73">
        <f>+AZ40+AZ41</f>
        <v>4738267</v>
      </c>
      <c r="BA39" s="17">
        <f t="shared" si="4"/>
        <v>211020040</v>
      </c>
      <c r="BB39" s="17">
        <f>BB48</f>
        <v>0</v>
      </c>
      <c r="BC39" s="17">
        <f>BC40+BC41</f>
        <v>12500000</v>
      </c>
      <c r="BD39" s="73">
        <f>+BD40+BD41</f>
        <v>193540533</v>
      </c>
      <c r="BE39" s="73">
        <f>+BE40+BE41</f>
        <v>0</v>
      </c>
      <c r="BF39" s="73">
        <f>+BF40+BF41</f>
        <v>4979507</v>
      </c>
    </row>
    <row r="40" spans="1:58" ht="12">
      <c r="A40" s="272"/>
      <c r="B40" s="273"/>
      <c r="C40" s="74" t="s">
        <v>52</v>
      </c>
      <c r="D40" s="9">
        <v>411100</v>
      </c>
      <c r="E40" s="76" t="s">
        <v>53</v>
      </c>
      <c r="F40" s="77">
        <f t="shared" si="2"/>
        <v>179028226</v>
      </c>
      <c r="G40" s="77"/>
      <c r="H40" s="77">
        <v>10602205</v>
      </c>
      <c r="I40" s="77">
        <v>164328710</v>
      </c>
      <c r="J40" s="77"/>
      <c r="K40" s="77">
        <v>4097311</v>
      </c>
      <c r="O40" s="1">
        <f>O39/F39*F40</f>
        <v>129055295.8146839</v>
      </c>
      <c r="AL40" s="77">
        <f t="shared" si="5"/>
        <v>132986020</v>
      </c>
      <c r="AM40" s="77"/>
      <c r="AN40" s="77"/>
      <c r="AO40" s="77">
        <v>129556820</v>
      </c>
      <c r="AP40" s="77"/>
      <c r="AQ40" s="77">
        <v>3429200</v>
      </c>
      <c r="AS40" s="1">
        <f t="shared" si="6"/>
        <v>129556820</v>
      </c>
      <c r="AU40" s="77">
        <f t="shared" si="3"/>
        <v>157663747</v>
      </c>
      <c r="AV40" s="77"/>
      <c r="AW40" s="77">
        <v>6955046</v>
      </c>
      <c r="AX40" s="77">
        <v>146485723</v>
      </c>
      <c r="AY40" s="77"/>
      <c r="AZ40" s="77">
        <v>4222978</v>
      </c>
      <c r="BA40" s="77">
        <f t="shared" si="4"/>
        <v>179906971</v>
      </c>
      <c r="BB40" s="77"/>
      <c r="BC40" s="77">
        <v>10602205</v>
      </c>
      <c r="BD40" s="77">
        <v>165207455</v>
      </c>
      <c r="BE40" s="77"/>
      <c r="BF40" s="77">
        <v>4097311</v>
      </c>
    </row>
    <row r="41" spans="1:58" ht="12">
      <c r="A41" s="272"/>
      <c r="B41" s="273"/>
      <c r="C41" s="78" t="s">
        <v>54</v>
      </c>
      <c r="D41" s="9">
        <v>412000</v>
      </c>
      <c r="E41" s="76" t="s">
        <v>55</v>
      </c>
      <c r="F41" s="79">
        <f t="shared" si="2"/>
        <v>30962364</v>
      </c>
      <c r="G41" s="77"/>
      <c r="H41" s="79">
        <f>H42+H43+H44</f>
        <v>1897795</v>
      </c>
      <c r="I41" s="79">
        <f>I42+I43+I44</f>
        <v>28182373</v>
      </c>
      <c r="J41" s="77">
        <f>+J42+J43+J44</f>
        <v>0</v>
      </c>
      <c r="K41" s="79">
        <f>+K42+K43+K44</f>
        <v>882196</v>
      </c>
      <c r="O41" s="1">
        <f>O39/F39*F41</f>
        <v>22319704.185316116</v>
      </c>
      <c r="AL41" s="77">
        <f t="shared" si="5"/>
        <v>23815234</v>
      </c>
      <c r="AM41" s="77"/>
      <c r="AN41" s="77"/>
      <c r="AO41" s="77">
        <f>+AO42+AO43+AO44</f>
        <v>23231180</v>
      </c>
      <c r="AP41" s="77">
        <f>+AP42+AP43+AP44</f>
        <v>0</v>
      </c>
      <c r="AQ41" s="77">
        <f>+AQ42+AQ43+AQ44</f>
        <v>584054</v>
      </c>
      <c r="AS41" s="1">
        <f t="shared" si="6"/>
        <v>23231180</v>
      </c>
      <c r="AU41" s="79">
        <f t="shared" si="3"/>
        <v>27981188</v>
      </c>
      <c r="AV41" s="77"/>
      <c r="AW41" s="79">
        <f>AW42+AW43+AW44</f>
        <v>1244954</v>
      </c>
      <c r="AX41" s="79">
        <f>AX42+AX43+AX44</f>
        <v>26220945</v>
      </c>
      <c r="AY41" s="77">
        <f>+AY42+AY43+AY44</f>
        <v>0</v>
      </c>
      <c r="AZ41" s="79">
        <f>+AZ42+AZ43+AZ44</f>
        <v>515289</v>
      </c>
      <c r="BA41" s="79">
        <f t="shared" si="4"/>
        <v>31113069</v>
      </c>
      <c r="BB41" s="77"/>
      <c r="BC41" s="79">
        <f>BC42+BC43+BC44</f>
        <v>1897795</v>
      </c>
      <c r="BD41" s="79">
        <f>BD42+BD43+BD44</f>
        <v>28333078</v>
      </c>
      <c r="BE41" s="77">
        <f>+BE42+BE43+BE44</f>
        <v>0</v>
      </c>
      <c r="BF41" s="79">
        <f>+BF42+BF43+BF44</f>
        <v>882196</v>
      </c>
    </row>
    <row r="42" spans="1:58" ht="12">
      <c r="A42" s="272"/>
      <c r="B42" s="273"/>
      <c r="C42" s="78" t="s">
        <v>56</v>
      </c>
      <c r="D42" s="80">
        <v>412100</v>
      </c>
      <c r="E42" s="81" t="s">
        <v>57</v>
      </c>
      <c r="F42" s="77">
        <f t="shared" si="2"/>
        <v>21665528</v>
      </c>
      <c r="G42" s="82"/>
      <c r="H42" s="82">
        <v>1327903</v>
      </c>
      <c r="I42" s="82">
        <v>19719445</v>
      </c>
      <c r="J42" s="82"/>
      <c r="K42" s="82">
        <v>618180</v>
      </c>
      <c r="L42" s="1">
        <v>26065</v>
      </c>
      <c r="M42" s="1" t="s">
        <v>58</v>
      </c>
      <c r="O42" s="1">
        <f>O39/F39*F42</f>
        <v>15617934.598878931</v>
      </c>
      <c r="AL42" s="77">
        <f t="shared" si="5"/>
        <v>15977390</v>
      </c>
      <c r="AM42" s="82"/>
      <c r="AN42" s="82"/>
      <c r="AO42" s="82">
        <v>15585900</v>
      </c>
      <c r="AP42" s="82"/>
      <c r="AQ42" s="82">
        <v>391490</v>
      </c>
      <c r="AS42" s="1">
        <f t="shared" si="6"/>
        <v>15585900</v>
      </c>
      <c r="AU42" s="77">
        <f t="shared" si="3"/>
        <v>18759011</v>
      </c>
      <c r="AV42" s="82"/>
      <c r="AW42" s="82">
        <v>834606</v>
      </c>
      <c r="AX42" s="82">
        <v>17578287</v>
      </c>
      <c r="AY42" s="82"/>
      <c r="AZ42" s="82">
        <v>346118</v>
      </c>
      <c r="BA42" s="77">
        <f t="shared" si="4"/>
        <v>21770977</v>
      </c>
      <c r="BB42" s="82"/>
      <c r="BC42" s="82">
        <v>1327903</v>
      </c>
      <c r="BD42" s="82">
        <v>19824894</v>
      </c>
      <c r="BE42" s="82"/>
      <c r="BF42" s="82">
        <v>618180</v>
      </c>
    </row>
    <row r="43" spans="1:58" ht="12">
      <c r="A43" s="272"/>
      <c r="B43" s="273"/>
      <c r="C43" s="83" t="s">
        <v>59</v>
      </c>
      <c r="D43" s="80">
        <v>412200</v>
      </c>
      <c r="E43" s="81" t="s">
        <v>60</v>
      </c>
      <c r="F43" s="77">
        <f t="shared" si="2"/>
        <v>9296836</v>
      </c>
      <c r="G43" s="82"/>
      <c r="H43" s="82">
        <v>569892</v>
      </c>
      <c r="I43" s="82">
        <v>8462928</v>
      </c>
      <c r="J43" s="82"/>
      <c r="K43" s="82">
        <v>264016</v>
      </c>
      <c r="L43" s="1">
        <v>14573</v>
      </c>
      <c r="O43" s="1">
        <f>O39/F39*F43</f>
        <v>6701769.586437183</v>
      </c>
      <c r="AL43" s="77">
        <f t="shared" si="5"/>
        <v>6842056</v>
      </c>
      <c r="AM43" s="82"/>
      <c r="AN43" s="82"/>
      <c r="AO43" s="82">
        <v>6673946</v>
      </c>
      <c r="AP43" s="82"/>
      <c r="AQ43" s="82">
        <v>168110</v>
      </c>
      <c r="AS43" s="1">
        <f t="shared" si="6"/>
        <v>6673946</v>
      </c>
      <c r="AU43" s="77">
        <f t="shared" si="3"/>
        <v>8050451</v>
      </c>
      <c r="AV43" s="82"/>
      <c r="AW43" s="82">
        <v>358185</v>
      </c>
      <c r="AX43" s="82">
        <v>7544015</v>
      </c>
      <c r="AY43" s="82"/>
      <c r="AZ43" s="82">
        <v>148251</v>
      </c>
      <c r="BA43" s="77">
        <f t="shared" si="4"/>
        <v>9342092</v>
      </c>
      <c r="BB43" s="82"/>
      <c r="BC43" s="82">
        <v>569892</v>
      </c>
      <c r="BD43" s="82">
        <v>8508184</v>
      </c>
      <c r="BE43" s="82"/>
      <c r="BF43" s="82">
        <v>264016</v>
      </c>
    </row>
    <row r="44" spans="1:58" ht="12">
      <c r="A44" s="272"/>
      <c r="B44" s="273"/>
      <c r="C44" s="84" t="s">
        <v>61</v>
      </c>
      <c r="D44" s="80">
        <v>412300</v>
      </c>
      <c r="E44" s="81" t="s">
        <v>62</v>
      </c>
      <c r="F44" s="77">
        <f t="shared" si="2"/>
        <v>0</v>
      </c>
      <c r="G44" s="82"/>
      <c r="H44" s="82"/>
      <c r="I44" s="82">
        <v>0</v>
      </c>
      <c r="J44" s="82"/>
      <c r="K44" s="82">
        <v>0</v>
      </c>
      <c r="L44" s="1">
        <v>1777</v>
      </c>
      <c r="O44" s="1">
        <f>O39/F39*F44</f>
        <v>0</v>
      </c>
      <c r="AL44" s="77">
        <f t="shared" si="5"/>
        <v>995788</v>
      </c>
      <c r="AM44" s="82"/>
      <c r="AN44" s="82"/>
      <c r="AO44" s="82">
        <v>971334</v>
      </c>
      <c r="AP44" s="82"/>
      <c r="AQ44" s="82">
        <v>24454</v>
      </c>
      <c r="AS44" s="1">
        <f t="shared" si="6"/>
        <v>971334</v>
      </c>
      <c r="AU44" s="77">
        <f t="shared" si="3"/>
        <v>1171726</v>
      </c>
      <c r="AV44" s="82"/>
      <c r="AW44" s="82">
        <v>52163</v>
      </c>
      <c r="AX44" s="82">
        <v>1098643</v>
      </c>
      <c r="AY44" s="82"/>
      <c r="AZ44" s="82">
        <v>20920</v>
      </c>
      <c r="BA44" s="77">
        <f t="shared" si="4"/>
        <v>0</v>
      </c>
      <c r="BB44" s="82"/>
      <c r="BC44" s="82"/>
      <c r="BD44" s="82">
        <v>0</v>
      </c>
      <c r="BE44" s="82"/>
      <c r="BF44" s="82">
        <v>0</v>
      </c>
    </row>
    <row r="45" spans="1:58" ht="12.75" customHeight="1">
      <c r="A45" s="72">
        <v>2</v>
      </c>
      <c r="B45" s="12">
        <v>413000</v>
      </c>
      <c r="C45" s="85"/>
      <c r="D45" s="267" t="s">
        <v>63</v>
      </c>
      <c r="E45" s="267"/>
      <c r="F45" s="86">
        <f t="shared" si="2"/>
        <v>1464000</v>
      </c>
      <c r="G45" s="17">
        <f>+G46</f>
        <v>0</v>
      </c>
      <c r="H45" s="17">
        <f>+H46</f>
        <v>0</v>
      </c>
      <c r="I45" s="73">
        <f>+I46</f>
        <v>1464000</v>
      </c>
      <c r="J45" s="73">
        <f>+J46</f>
        <v>0</v>
      </c>
      <c r="K45" s="73">
        <f>+K46</f>
        <v>0</v>
      </c>
      <c r="L45" s="15">
        <f>SUM(L42:L44)</f>
        <v>42415</v>
      </c>
      <c r="M45" s="15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87">
        <f t="shared" si="5"/>
        <v>876000</v>
      </c>
      <c r="AM45" s="17">
        <f>+AM46</f>
        <v>0</v>
      </c>
      <c r="AN45" s="17">
        <f>+AN46</f>
        <v>0</v>
      </c>
      <c r="AO45" s="73">
        <f>+AO46</f>
        <v>876000</v>
      </c>
      <c r="AP45" s="73">
        <f>+AP46</f>
        <v>0</v>
      </c>
      <c r="AQ45" s="73">
        <f>+AQ46</f>
        <v>0</v>
      </c>
      <c r="AR45" s="15"/>
      <c r="AS45" s="15">
        <f t="shared" si="6"/>
        <v>876000</v>
      </c>
      <c r="AT45" s="15"/>
      <c r="AU45" s="86">
        <f t="shared" si="3"/>
        <v>1464000</v>
      </c>
      <c r="AV45" s="17">
        <f>+AV46</f>
        <v>0</v>
      </c>
      <c r="AW45" s="17">
        <f>+AW46</f>
        <v>0</v>
      </c>
      <c r="AX45" s="73">
        <f>+AX46</f>
        <v>1464000</v>
      </c>
      <c r="AY45" s="73">
        <f>+AY46</f>
        <v>0</v>
      </c>
      <c r="AZ45" s="73">
        <f>+AZ46</f>
        <v>0</v>
      </c>
      <c r="BA45" s="86">
        <f t="shared" si="4"/>
        <v>1464000</v>
      </c>
      <c r="BB45" s="17">
        <f>+BB46</f>
        <v>0</v>
      </c>
      <c r="BC45" s="17">
        <f>+BC46</f>
        <v>0</v>
      </c>
      <c r="BD45" s="73">
        <f>+BD46</f>
        <v>1464000</v>
      </c>
      <c r="BE45" s="73">
        <f>+BE46</f>
        <v>0</v>
      </c>
      <c r="BF45" s="73">
        <f>+BF46</f>
        <v>0</v>
      </c>
    </row>
    <row r="46" spans="1:58" ht="12">
      <c r="A46" s="74"/>
      <c r="B46" s="5"/>
      <c r="C46" s="74" t="s">
        <v>64</v>
      </c>
      <c r="D46" s="9">
        <v>413151</v>
      </c>
      <c r="E46" s="76" t="s">
        <v>65</v>
      </c>
      <c r="F46" s="77">
        <f>G46+H46+J46+K46+I46</f>
        <v>1464000</v>
      </c>
      <c r="G46" s="77"/>
      <c r="H46" s="77"/>
      <c r="I46" s="77">
        <v>1464000</v>
      </c>
      <c r="J46" s="77"/>
      <c r="K46" s="77"/>
      <c r="N46" s="2">
        <f>+I46/1.2</f>
        <v>1220000</v>
      </c>
      <c r="AL46" s="77">
        <f t="shared" si="5"/>
        <v>876000</v>
      </c>
      <c r="AM46" s="77"/>
      <c r="AN46" s="77"/>
      <c r="AO46" s="77">
        <v>876000</v>
      </c>
      <c r="AP46" s="77"/>
      <c r="AQ46" s="77"/>
      <c r="AS46" s="1">
        <f t="shared" si="6"/>
        <v>876000</v>
      </c>
      <c r="AU46" s="77">
        <f>AV46+AW46+AY46+AZ46+AX46</f>
        <v>1464000</v>
      </c>
      <c r="AV46" s="77"/>
      <c r="AW46" s="77"/>
      <c r="AX46" s="77">
        <v>1464000</v>
      </c>
      <c r="AY46" s="77"/>
      <c r="AZ46" s="77"/>
      <c r="BA46" s="77">
        <f>BB46+BC46+BE46+BF46+BD46</f>
        <v>1464000</v>
      </c>
      <c r="BB46" s="77"/>
      <c r="BC46" s="77"/>
      <c r="BD46" s="77">
        <v>1464000</v>
      </c>
      <c r="BE46" s="77"/>
      <c r="BF46" s="77"/>
    </row>
    <row r="47" spans="1:58" ht="12.75" customHeight="1">
      <c r="A47" s="88">
        <v>3</v>
      </c>
      <c r="B47" s="89">
        <v>414000</v>
      </c>
      <c r="C47" s="25"/>
      <c r="D47" s="267" t="s">
        <v>66</v>
      </c>
      <c r="E47" s="267"/>
      <c r="F47" s="86">
        <f>+G47+H47+I47+J47+K47</f>
        <v>1500000</v>
      </c>
      <c r="G47" s="17">
        <f>+G48+G49+G50</f>
        <v>0</v>
      </c>
      <c r="H47" s="17">
        <f>+H48+H49+H50</f>
        <v>0</v>
      </c>
      <c r="I47" s="73">
        <f>+I48+I49+I50</f>
        <v>1500000</v>
      </c>
      <c r="J47" s="73">
        <f>+J48+J49+J50</f>
        <v>0</v>
      </c>
      <c r="K47" s="73">
        <f>+K48+K49+K50</f>
        <v>0</v>
      </c>
      <c r="L47" s="15"/>
      <c r="M47" s="15"/>
      <c r="N47" s="16">
        <f>+I47/1.2</f>
        <v>1250000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87">
        <f t="shared" si="5"/>
        <v>825717</v>
      </c>
      <c r="AM47" s="17">
        <f>+AM48+AM49+AM50</f>
        <v>0</v>
      </c>
      <c r="AN47" s="17">
        <f>+AN48+AN49+AN50+AN51</f>
        <v>0</v>
      </c>
      <c r="AO47" s="73">
        <f>+AO48+AO49+AO50</f>
        <v>630271</v>
      </c>
      <c r="AP47" s="73">
        <f>+AP48+AP49+AP50</f>
        <v>0</v>
      </c>
      <c r="AQ47" s="73">
        <v>195446</v>
      </c>
      <c r="AR47" s="15"/>
      <c r="AS47" s="15">
        <f t="shared" si="6"/>
        <v>630271</v>
      </c>
      <c r="AT47" s="15"/>
      <c r="AU47" s="86">
        <f>+AV47+AW47+AX47+AY47+AZ47</f>
        <v>36000</v>
      </c>
      <c r="AV47" s="17">
        <f>+AV48+AV49+AV50</f>
        <v>0</v>
      </c>
      <c r="AW47" s="17">
        <f>+AW48+AW49+AW50</f>
        <v>0</v>
      </c>
      <c r="AX47" s="73">
        <f>+AX48+AX49+AX50</f>
        <v>36000</v>
      </c>
      <c r="AY47" s="73">
        <f>+AY48+AY49+AY50</f>
        <v>0</v>
      </c>
      <c r="AZ47" s="73">
        <f>+AZ48+AZ49+AZ50</f>
        <v>0</v>
      </c>
      <c r="BA47" s="86">
        <f>+BB47+BC47+BD47+BE47+BF47</f>
        <v>1500000</v>
      </c>
      <c r="BB47" s="17">
        <f>+BB48+BB49+BB50</f>
        <v>0</v>
      </c>
      <c r="BC47" s="17">
        <f>+BC48+BC49+BC50</f>
        <v>0</v>
      </c>
      <c r="BD47" s="73">
        <f>+BD48+BD49+BD50</f>
        <v>1500000</v>
      </c>
      <c r="BE47" s="73">
        <f>+BE48+BE49+BE50</f>
        <v>0</v>
      </c>
      <c r="BF47" s="73">
        <f>+BF48+BF49+BF50</f>
        <v>0</v>
      </c>
    </row>
    <row r="48" spans="1:58" ht="12">
      <c r="A48" s="90"/>
      <c r="B48" s="91"/>
      <c r="C48" s="92" t="s">
        <v>67</v>
      </c>
      <c r="D48" s="9">
        <v>414311</v>
      </c>
      <c r="E48" s="76" t="s">
        <v>68</v>
      </c>
      <c r="F48" s="77">
        <f>+G48+H48+I48+J48+K48</f>
        <v>1350000</v>
      </c>
      <c r="G48" s="77"/>
      <c r="H48" s="77"/>
      <c r="I48" s="77">
        <v>1350000</v>
      </c>
      <c r="J48" s="77"/>
      <c r="K48" s="77"/>
      <c r="AL48" s="77">
        <f t="shared" si="5"/>
        <v>630271</v>
      </c>
      <c r="AM48" s="77"/>
      <c r="AN48" s="77"/>
      <c r="AO48" s="77">
        <v>630271</v>
      </c>
      <c r="AP48" s="77"/>
      <c r="AQ48" s="77"/>
      <c r="AS48" s="1">
        <f t="shared" si="6"/>
        <v>630271</v>
      </c>
      <c r="AU48" s="77">
        <f>+AV48+AW48+AX48+AY48+AZ48</f>
        <v>0</v>
      </c>
      <c r="AV48" s="77"/>
      <c r="AW48" s="77"/>
      <c r="AX48" s="77"/>
      <c r="AY48" s="77"/>
      <c r="AZ48" s="77"/>
      <c r="BA48" s="77">
        <f>+BB48+BC48+BD48+BE48+BF48</f>
        <v>1350000</v>
      </c>
      <c r="BB48" s="77"/>
      <c r="BC48" s="77"/>
      <c r="BD48" s="77">
        <v>1350000</v>
      </c>
      <c r="BE48" s="77"/>
      <c r="BF48" s="77"/>
    </row>
    <row r="49" spans="1:58" ht="12">
      <c r="A49" s="93"/>
      <c r="B49" s="94"/>
      <c r="C49" s="92" t="s">
        <v>69</v>
      </c>
      <c r="D49" s="9">
        <v>414314</v>
      </c>
      <c r="E49" s="76" t="s">
        <v>70</v>
      </c>
      <c r="F49" s="77">
        <f>+G49+H49+I49+J49+K49</f>
        <v>150000</v>
      </c>
      <c r="G49" s="77"/>
      <c r="H49" s="77"/>
      <c r="I49" s="77">
        <v>150000</v>
      </c>
      <c r="J49" s="77"/>
      <c r="K49" s="77"/>
      <c r="N49" s="2">
        <f>+I49/1.2</f>
        <v>125000</v>
      </c>
      <c r="AL49" s="77">
        <f t="shared" si="5"/>
        <v>102446</v>
      </c>
      <c r="AM49" s="77"/>
      <c r="AN49" s="77"/>
      <c r="AO49" s="77"/>
      <c r="AP49" s="77"/>
      <c r="AQ49" s="77">
        <v>102446</v>
      </c>
      <c r="AS49" s="1">
        <f t="shared" si="6"/>
        <v>0</v>
      </c>
      <c r="AU49" s="77">
        <f>+AV49+AW49+AX49+AY49+AZ49</f>
        <v>36000</v>
      </c>
      <c r="AV49" s="77"/>
      <c r="AW49" s="77"/>
      <c r="AX49" s="77">
        <v>36000</v>
      </c>
      <c r="AY49" s="77"/>
      <c r="AZ49" s="77"/>
      <c r="BA49" s="77">
        <f>+BB49+BC49+BD49+BE49+BF49</f>
        <v>150000</v>
      </c>
      <c r="BB49" s="77"/>
      <c r="BC49" s="77"/>
      <c r="BD49" s="77">
        <v>150000</v>
      </c>
      <c r="BE49" s="77"/>
      <c r="BF49" s="77"/>
    </row>
    <row r="50" spans="1:58" ht="21">
      <c r="A50" s="93"/>
      <c r="B50" s="94"/>
      <c r="C50" s="92" t="s">
        <v>71</v>
      </c>
      <c r="D50" s="9">
        <v>414400</v>
      </c>
      <c r="E50" s="95" t="s">
        <v>72</v>
      </c>
      <c r="F50" s="77">
        <f>+G50+H50+I50+J50+K50</f>
        <v>0</v>
      </c>
      <c r="G50" s="96"/>
      <c r="H50" s="96"/>
      <c r="I50" s="96">
        <v>0</v>
      </c>
      <c r="J50" s="96"/>
      <c r="K50" s="96"/>
      <c r="N50" s="2">
        <f>+I50/1.2</f>
        <v>0</v>
      </c>
      <c r="AL50" s="77">
        <f t="shared" si="5"/>
        <v>0</v>
      </c>
      <c r="AM50" s="96"/>
      <c r="AN50" s="96"/>
      <c r="AO50" s="96"/>
      <c r="AP50" s="96"/>
      <c r="AQ50" s="96"/>
      <c r="AS50" s="1">
        <f t="shared" si="6"/>
        <v>0</v>
      </c>
      <c r="AU50" s="77">
        <f>+AV50+AW50+AX50+AY50+AZ50</f>
        <v>0</v>
      </c>
      <c r="AV50" s="96"/>
      <c r="AW50" s="96"/>
      <c r="AX50" s="96"/>
      <c r="AY50" s="96"/>
      <c r="AZ50" s="96"/>
      <c r="BA50" s="77">
        <f>+BB50+BC50+BD50+BE50+BF50</f>
        <v>0</v>
      </c>
      <c r="BB50" s="96"/>
      <c r="BC50" s="96"/>
      <c r="BD50" s="96">
        <v>0</v>
      </c>
      <c r="BE50" s="96"/>
      <c r="BF50" s="96"/>
    </row>
    <row r="51" spans="1:58" ht="12">
      <c r="A51" s="93"/>
      <c r="B51" s="94"/>
      <c r="C51" s="92" t="s">
        <v>73</v>
      </c>
      <c r="D51" s="9" t="s">
        <v>74</v>
      </c>
      <c r="E51" s="95"/>
      <c r="F51" s="77"/>
      <c r="G51" s="96"/>
      <c r="H51" s="96"/>
      <c r="I51" s="96"/>
      <c r="J51" s="96"/>
      <c r="K51" s="96"/>
      <c r="AL51" s="77">
        <f>AM51+AN51+AO51+AP51+AQ51</f>
        <v>93000</v>
      </c>
      <c r="AM51" s="96"/>
      <c r="AN51" s="96"/>
      <c r="AO51" s="96"/>
      <c r="AP51" s="96"/>
      <c r="AQ51" s="96">
        <v>93000</v>
      </c>
      <c r="AS51" s="1">
        <f t="shared" si="6"/>
        <v>0</v>
      </c>
      <c r="AU51" s="77"/>
      <c r="AV51" s="96"/>
      <c r="AW51" s="96"/>
      <c r="AX51" s="96"/>
      <c r="AY51" s="96"/>
      <c r="AZ51" s="96"/>
      <c r="BA51" s="77"/>
      <c r="BB51" s="96"/>
      <c r="BC51" s="96"/>
      <c r="BD51" s="96"/>
      <c r="BE51" s="96"/>
      <c r="BF51" s="96"/>
    </row>
    <row r="52" spans="1:58" ht="12">
      <c r="A52" s="97"/>
      <c r="B52" s="98"/>
      <c r="C52" s="92" t="s">
        <v>75</v>
      </c>
      <c r="D52" s="9">
        <v>414131</v>
      </c>
      <c r="E52" s="95"/>
      <c r="F52" s="77">
        <f aca="true" t="shared" si="7" ref="F52:F59">+G52+H52+I52+J52+K52</f>
        <v>0</v>
      </c>
      <c r="G52" s="96"/>
      <c r="H52" s="96"/>
      <c r="I52" s="96"/>
      <c r="J52" s="96"/>
      <c r="K52" s="96"/>
      <c r="N52" s="2">
        <f aca="true" t="shared" si="8" ref="N52:N62">+I52/1.2</f>
        <v>0</v>
      </c>
      <c r="AL52" s="77">
        <f aca="true" t="shared" si="9" ref="AL52:AL59">+AM52+AN52+AO52+AP52+AQ52</f>
        <v>0</v>
      </c>
      <c r="AM52" s="96"/>
      <c r="AN52" s="96"/>
      <c r="AO52" s="96"/>
      <c r="AP52" s="96"/>
      <c r="AQ52" s="96"/>
      <c r="AS52" s="1">
        <f t="shared" si="6"/>
        <v>0</v>
      </c>
      <c r="AU52" s="77">
        <f aca="true" t="shared" si="10" ref="AU52:AU59">+AV52+AW52+AX52+AY52+AZ52</f>
        <v>0</v>
      </c>
      <c r="AV52" s="96"/>
      <c r="AW52" s="96"/>
      <c r="AX52" s="96"/>
      <c r="AY52" s="96"/>
      <c r="AZ52" s="96"/>
      <c r="BA52" s="77">
        <f aca="true" t="shared" si="11" ref="BA52:BA59">+BB52+BC52+BD52+BE52+BF52</f>
        <v>0</v>
      </c>
      <c r="BB52" s="96"/>
      <c r="BC52" s="96"/>
      <c r="BD52" s="96"/>
      <c r="BE52" s="96"/>
      <c r="BF52" s="96"/>
    </row>
    <row r="53" spans="1:58" ht="12.75" customHeight="1">
      <c r="A53" s="99">
        <v>4</v>
      </c>
      <c r="B53" s="39">
        <v>415000</v>
      </c>
      <c r="C53" s="25"/>
      <c r="D53" s="267" t="s">
        <v>76</v>
      </c>
      <c r="E53" s="267"/>
      <c r="F53" s="86">
        <f t="shared" si="7"/>
        <v>3648664</v>
      </c>
      <c r="G53" s="17">
        <f>+G54+G55+G56</f>
        <v>0</v>
      </c>
      <c r="H53" s="17">
        <f>+H54+H55+H56</f>
        <v>0</v>
      </c>
      <c r="I53" s="17">
        <f>+I54+I55+I56</f>
        <v>2099541</v>
      </c>
      <c r="J53" s="17">
        <f>+J54+J55+J56</f>
        <v>0</v>
      </c>
      <c r="K53" s="17">
        <f>+K54+K55+K56</f>
        <v>1549123</v>
      </c>
      <c r="L53" s="15"/>
      <c r="M53" s="15"/>
      <c r="N53" s="16">
        <f t="shared" si="8"/>
        <v>1749617.5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87">
        <f t="shared" si="9"/>
        <v>2205000</v>
      </c>
      <c r="AM53" s="17">
        <f>+AM54+AM55+AM56</f>
        <v>0</v>
      </c>
      <c r="AN53" s="17">
        <f>+AN54+AN55+AN56</f>
        <v>0</v>
      </c>
      <c r="AO53" s="17">
        <f>+AO54+AO55+AO56</f>
        <v>1685000</v>
      </c>
      <c r="AP53" s="17">
        <f>+AP54+AP55+AP56</f>
        <v>0</v>
      </c>
      <c r="AQ53" s="17">
        <f>+AQ54+AQ55+AQ56</f>
        <v>520000</v>
      </c>
      <c r="AR53" s="15"/>
      <c r="AS53" s="15">
        <f t="shared" si="6"/>
        <v>1685000</v>
      </c>
      <c r="AT53" s="15"/>
      <c r="AU53" s="86">
        <f t="shared" si="10"/>
        <v>4298500</v>
      </c>
      <c r="AV53" s="17">
        <f>+AV54+AV55+AV56</f>
        <v>0</v>
      </c>
      <c r="AW53" s="17">
        <f>+AW54+AW55+AW56</f>
        <v>0</v>
      </c>
      <c r="AX53" s="17">
        <f>+AX54+AX55+AX56</f>
        <v>2998500</v>
      </c>
      <c r="AY53" s="17">
        <f>+AY54+AY55+AY56</f>
        <v>0</v>
      </c>
      <c r="AZ53" s="17">
        <f>+AZ54+AZ55+AZ56</f>
        <v>1300000</v>
      </c>
      <c r="BA53" s="86">
        <f t="shared" si="11"/>
        <v>3589664</v>
      </c>
      <c r="BB53" s="17">
        <f>+BB54+BB55+BB56</f>
        <v>0</v>
      </c>
      <c r="BC53" s="17">
        <f>+BC54+BC55+BC56</f>
        <v>0</v>
      </c>
      <c r="BD53" s="17">
        <f>+BD54+BD55+BD56</f>
        <v>2099541</v>
      </c>
      <c r="BE53" s="17">
        <f>+BE54+BE55+BE56</f>
        <v>0</v>
      </c>
      <c r="BF53" s="17">
        <f>+BF54+BF55+BF56</f>
        <v>1490123</v>
      </c>
    </row>
    <row r="54" spans="1:58" ht="12">
      <c r="A54" s="268"/>
      <c r="B54" s="269"/>
      <c r="C54" s="101" t="s">
        <v>77</v>
      </c>
      <c r="D54" s="102">
        <v>415111</v>
      </c>
      <c r="E54" s="103" t="s">
        <v>78</v>
      </c>
      <c r="F54" s="77">
        <f t="shared" si="7"/>
        <v>1029123</v>
      </c>
      <c r="G54" s="104"/>
      <c r="H54" s="104"/>
      <c r="I54" s="104">
        <v>0</v>
      </c>
      <c r="J54" s="105"/>
      <c r="K54" s="104">
        <v>1029123</v>
      </c>
      <c r="N54" s="2">
        <f t="shared" si="8"/>
        <v>0</v>
      </c>
      <c r="AL54" s="77">
        <f t="shared" si="9"/>
        <v>520000</v>
      </c>
      <c r="AM54" s="104"/>
      <c r="AN54" s="104"/>
      <c r="AO54" s="104"/>
      <c r="AP54" s="105"/>
      <c r="AQ54" s="104">
        <v>520000</v>
      </c>
      <c r="AS54" s="1">
        <f t="shared" si="6"/>
        <v>0</v>
      </c>
      <c r="AU54" s="77">
        <f t="shared" si="10"/>
        <v>800000</v>
      </c>
      <c r="AV54" s="104"/>
      <c r="AW54" s="104"/>
      <c r="AX54" s="104"/>
      <c r="AY54" s="105"/>
      <c r="AZ54" s="104">
        <v>800000</v>
      </c>
      <c r="BA54" s="77">
        <f t="shared" si="11"/>
        <v>970123</v>
      </c>
      <c r="BB54" s="104"/>
      <c r="BC54" s="104"/>
      <c r="BD54" s="104">
        <v>0</v>
      </c>
      <c r="BE54" s="105"/>
      <c r="BF54" s="104">
        <v>970123</v>
      </c>
    </row>
    <row r="55" spans="1:58" ht="12">
      <c r="A55" s="268"/>
      <c r="B55" s="269"/>
      <c r="C55" s="75" t="s">
        <v>79</v>
      </c>
      <c r="D55" s="9">
        <v>415112</v>
      </c>
      <c r="E55" s="23" t="s">
        <v>80</v>
      </c>
      <c r="F55" s="77">
        <f t="shared" si="7"/>
        <v>2619541</v>
      </c>
      <c r="G55" s="77"/>
      <c r="H55" s="77"/>
      <c r="I55" s="77">
        <v>2099541</v>
      </c>
      <c r="J55" s="106"/>
      <c r="K55" s="77">
        <v>520000</v>
      </c>
      <c r="N55" s="2">
        <f t="shared" si="8"/>
        <v>1749617.5</v>
      </c>
      <c r="AL55" s="77">
        <f t="shared" si="9"/>
        <v>1685000</v>
      </c>
      <c r="AM55" s="77"/>
      <c r="AN55" s="77"/>
      <c r="AO55" s="77">
        <v>1685000</v>
      </c>
      <c r="AP55" s="106"/>
      <c r="AQ55" s="77"/>
      <c r="AS55" s="1">
        <f t="shared" si="6"/>
        <v>1685000</v>
      </c>
      <c r="AU55" s="77">
        <f t="shared" si="10"/>
        <v>3498500</v>
      </c>
      <c r="AV55" s="77"/>
      <c r="AW55" s="77"/>
      <c r="AX55" s="77">
        <v>2998500</v>
      </c>
      <c r="AY55" s="106"/>
      <c r="AZ55" s="77">
        <v>500000</v>
      </c>
      <c r="BA55" s="77">
        <f t="shared" si="11"/>
        <v>2619541</v>
      </c>
      <c r="BB55" s="77"/>
      <c r="BC55" s="77"/>
      <c r="BD55" s="77">
        <v>2099541</v>
      </c>
      <c r="BE55" s="106"/>
      <c r="BF55" s="77">
        <v>520000</v>
      </c>
    </row>
    <row r="56" spans="1:58" ht="24">
      <c r="A56" s="107"/>
      <c r="B56" s="108"/>
      <c r="C56" s="75" t="s">
        <v>81</v>
      </c>
      <c r="D56" s="9">
        <v>4151121</v>
      </c>
      <c r="E56" s="23" t="s">
        <v>82</v>
      </c>
      <c r="F56" s="77">
        <f t="shared" si="7"/>
        <v>0</v>
      </c>
      <c r="G56" s="77"/>
      <c r="H56" s="77"/>
      <c r="I56" s="77">
        <v>0</v>
      </c>
      <c r="J56" s="106"/>
      <c r="K56" s="77"/>
      <c r="N56" s="2">
        <f t="shared" si="8"/>
        <v>0</v>
      </c>
      <c r="AL56" s="77">
        <f t="shared" si="9"/>
        <v>0</v>
      </c>
      <c r="AM56" s="77"/>
      <c r="AN56" s="77"/>
      <c r="AO56" s="77"/>
      <c r="AP56" s="106"/>
      <c r="AQ56" s="77"/>
      <c r="AS56" s="1">
        <f t="shared" si="6"/>
        <v>0</v>
      </c>
      <c r="AU56" s="77">
        <f t="shared" si="10"/>
        <v>0</v>
      </c>
      <c r="AV56" s="77"/>
      <c r="AW56" s="77"/>
      <c r="AX56" s="77"/>
      <c r="AY56" s="106"/>
      <c r="AZ56" s="77"/>
      <c r="BA56" s="77">
        <f t="shared" si="11"/>
        <v>0</v>
      </c>
      <c r="BB56" s="77"/>
      <c r="BC56" s="77"/>
      <c r="BD56" s="77">
        <v>0</v>
      </c>
      <c r="BE56" s="106"/>
      <c r="BF56" s="77"/>
    </row>
    <row r="57" spans="1:58" ht="12.75" customHeight="1">
      <c r="A57" s="99">
        <v>5</v>
      </c>
      <c r="B57" s="29">
        <v>416000</v>
      </c>
      <c r="C57" s="25"/>
      <c r="D57" s="270" t="s">
        <v>83</v>
      </c>
      <c r="E57" s="270"/>
      <c r="F57" s="86">
        <f t="shared" si="7"/>
        <v>2812000</v>
      </c>
      <c r="G57" s="26">
        <f>+G58+G59</f>
        <v>0</v>
      </c>
      <c r="H57" s="26">
        <f>+H58+H59</f>
        <v>0</v>
      </c>
      <c r="I57" s="26">
        <f>+I58+I59</f>
        <v>2742000</v>
      </c>
      <c r="J57" s="109">
        <f>+J58+J59</f>
        <v>0</v>
      </c>
      <c r="K57" s="17">
        <f>+K58+K59</f>
        <v>70000</v>
      </c>
      <c r="L57" s="15"/>
      <c r="M57" s="15"/>
      <c r="N57" s="16">
        <f t="shared" si="8"/>
        <v>2285000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87">
        <f t="shared" si="9"/>
        <v>1697824.46</v>
      </c>
      <c r="AM57" s="26">
        <f>+AM58+AM59</f>
        <v>0</v>
      </c>
      <c r="AN57" s="26">
        <f>+AN58+AN59</f>
        <v>0</v>
      </c>
      <c r="AO57" s="26">
        <f>+AO58+AO59</f>
        <v>1657824.46</v>
      </c>
      <c r="AP57" s="109">
        <f>+AP58+AP59</f>
        <v>0</v>
      </c>
      <c r="AQ57" s="17">
        <f>+AQ58+AQ59</f>
        <v>40000</v>
      </c>
      <c r="AR57" s="15"/>
      <c r="AS57" s="15">
        <f t="shared" si="6"/>
        <v>1657824.46</v>
      </c>
      <c r="AT57" s="15"/>
      <c r="AU57" s="86">
        <f t="shared" si="10"/>
        <v>1732200</v>
      </c>
      <c r="AV57" s="26">
        <f>+AV58+AV59</f>
        <v>0</v>
      </c>
      <c r="AW57" s="26">
        <f>+AW58+AW59</f>
        <v>0</v>
      </c>
      <c r="AX57" s="26">
        <f>+AX58+AX59</f>
        <v>1632200</v>
      </c>
      <c r="AY57" s="109">
        <f>+AY58+AY59</f>
        <v>0</v>
      </c>
      <c r="AZ57" s="17">
        <f>+AZ58+AZ59</f>
        <v>100000</v>
      </c>
      <c r="BA57" s="86">
        <f t="shared" si="11"/>
        <v>2812000</v>
      </c>
      <c r="BB57" s="26">
        <f>+BB58+BB59</f>
        <v>0</v>
      </c>
      <c r="BC57" s="26">
        <f>+BC58+BC59</f>
        <v>0</v>
      </c>
      <c r="BD57" s="26">
        <f>+BD58+BD59</f>
        <v>2742000</v>
      </c>
      <c r="BE57" s="109">
        <f>+BE58+BE59</f>
        <v>0</v>
      </c>
      <c r="BF57" s="17">
        <f>+BF58+BF59</f>
        <v>70000</v>
      </c>
    </row>
    <row r="58" spans="1:58" ht="12">
      <c r="A58" s="100"/>
      <c r="B58" s="110"/>
      <c r="C58" s="74" t="s">
        <v>84</v>
      </c>
      <c r="D58" s="9">
        <v>416111</v>
      </c>
      <c r="E58" s="23" t="s">
        <v>85</v>
      </c>
      <c r="F58" s="77">
        <f t="shared" si="7"/>
        <v>2782000</v>
      </c>
      <c r="G58" s="77"/>
      <c r="H58" s="77"/>
      <c r="I58" s="77">
        <v>2742000</v>
      </c>
      <c r="J58" s="106"/>
      <c r="K58" s="77">
        <v>40000</v>
      </c>
      <c r="N58" s="2">
        <f t="shared" si="8"/>
        <v>2285000</v>
      </c>
      <c r="AL58" s="77">
        <f t="shared" si="9"/>
        <v>1657824.46</v>
      </c>
      <c r="AM58" s="77"/>
      <c r="AN58" s="77"/>
      <c r="AO58" s="77">
        <v>1657824.46</v>
      </c>
      <c r="AP58" s="106"/>
      <c r="AQ58" s="77"/>
      <c r="AS58" s="1">
        <f t="shared" si="6"/>
        <v>1657824.46</v>
      </c>
      <c r="AU58" s="77">
        <f t="shared" si="10"/>
        <v>1712200</v>
      </c>
      <c r="AV58" s="77"/>
      <c r="AW58" s="77"/>
      <c r="AX58" s="77">
        <v>1632200</v>
      </c>
      <c r="AY58" s="106"/>
      <c r="AZ58" s="77">
        <v>80000</v>
      </c>
      <c r="BA58" s="77">
        <f t="shared" si="11"/>
        <v>2782000</v>
      </c>
      <c r="BB58" s="77"/>
      <c r="BC58" s="77"/>
      <c r="BD58" s="77">
        <v>2742000</v>
      </c>
      <c r="BE58" s="106"/>
      <c r="BF58" s="77">
        <v>40000</v>
      </c>
    </row>
    <row r="59" spans="1:58" ht="12">
      <c r="A59" s="107"/>
      <c r="B59" s="110"/>
      <c r="C59" s="74" t="s">
        <v>86</v>
      </c>
      <c r="D59" s="102">
        <v>416131</v>
      </c>
      <c r="E59" s="111" t="s">
        <v>87</v>
      </c>
      <c r="F59" s="77">
        <f t="shared" si="7"/>
        <v>30000</v>
      </c>
      <c r="G59" s="77"/>
      <c r="H59" s="77"/>
      <c r="I59" s="77"/>
      <c r="J59" s="106"/>
      <c r="K59" s="77">
        <v>30000</v>
      </c>
      <c r="N59" s="2">
        <f t="shared" si="8"/>
        <v>0</v>
      </c>
      <c r="AL59" s="77">
        <f t="shared" si="9"/>
        <v>40000</v>
      </c>
      <c r="AM59" s="77"/>
      <c r="AN59" s="77"/>
      <c r="AO59" s="77"/>
      <c r="AP59" s="106"/>
      <c r="AQ59" s="77">
        <v>40000</v>
      </c>
      <c r="AS59" s="1">
        <f t="shared" si="6"/>
        <v>0</v>
      </c>
      <c r="AU59" s="77">
        <f t="shared" si="10"/>
        <v>20000</v>
      </c>
      <c r="AV59" s="77"/>
      <c r="AW59" s="77"/>
      <c r="AX59" s="77"/>
      <c r="AY59" s="106"/>
      <c r="AZ59" s="77">
        <v>20000</v>
      </c>
      <c r="BA59" s="77">
        <f t="shared" si="11"/>
        <v>30000</v>
      </c>
      <c r="BB59" s="77"/>
      <c r="BC59" s="77"/>
      <c r="BD59" s="77"/>
      <c r="BE59" s="106"/>
      <c r="BF59" s="77">
        <v>30000</v>
      </c>
    </row>
    <row r="60" spans="1:58" ht="12.75" customHeight="1">
      <c r="A60" s="112" t="s">
        <v>32</v>
      </c>
      <c r="B60" s="113">
        <v>420000</v>
      </c>
      <c r="C60" s="113"/>
      <c r="D60" s="261" t="s">
        <v>88</v>
      </c>
      <c r="E60" s="261"/>
      <c r="F60" s="114">
        <f>+F61+F92+F102+F122+F126+F161</f>
        <v>91221890</v>
      </c>
      <c r="G60" s="70"/>
      <c r="H60" s="70">
        <f>+H61+H92+H102+H122+H126+H161</f>
        <v>11012000</v>
      </c>
      <c r="I60" s="70">
        <f>+I61+I92+I102+I122+I126+I161</f>
        <v>77504890</v>
      </c>
      <c r="J60" s="70">
        <f>+J61+J92+J102+J122+J126+J161</f>
        <v>400000</v>
      </c>
      <c r="K60" s="70">
        <f>+K61+K92+K102+K122+K126+K161</f>
        <v>2305000</v>
      </c>
      <c r="L60" s="115"/>
      <c r="M60" s="115"/>
      <c r="N60" s="116">
        <f t="shared" si="8"/>
        <v>64587408.333333336</v>
      </c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70">
        <f aca="true" t="shared" si="12" ref="AL60:AQ60">+AL61+AL92+AL102+AL122+AL126+AL161</f>
        <v>67964029</v>
      </c>
      <c r="AM60" s="70">
        <f t="shared" si="12"/>
        <v>0</v>
      </c>
      <c r="AN60" s="70">
        <f t="shared" si="12"/>
        <v>0</v>
      </c>
      <c r="AO60" s="70">
        <f t="shared" si="12"/>
        <v>64004729</v>
      </c>
      <c r="AP60" s="117">
        <f t="shared" si="12"/>
        <v>150000</v>
      </c>
      <c r="AQ60" s="70">
        <f t="shared" si="12"/>
        <v>3809300</v>
      </c>
      <c r="AR60" s="115"/>
      <c r="AS60" s="115">
        <f t="shared" si="6"/>
        <v>64154729</v>
      </c>
      <c r="AT60" s="115"/>
      <c r="AU60" s="70">
        <f>+AU61+AU92+AU102+AU122+AU126+AU161</f>
        <v>94997433</v>
      </c>
      <c r="AV60" s="70"/>
      <c r="AW60" s="70">
        <f>+AW61+AW92+AW102+AW122+AW126+AW161</f>
        <v>9012000</v>
      </c>
      <c r="AX60" s="70">
        <f>+AX61+AX92+AX102+AX122+AX126+AX161</f>
        <v>82676700</v>
      </c>
      <c r="AY60" s="70">
        <f>+AY61+AY92+AY102+AY122+AY126+AY161</f>
        <v>280000</v>
      </c>
      <c r="AZ60" s="70">
        <f>+AZ61+AZ92+AZ102+AZ122+AZ126+AZ161</f>
        <v>3028733</v>
      </c>
      <c r="BA60" s="114">
        <f>+BA61+BA92+BA102+BA122+BA126+BA161</f>
        <v>93715300</v>
      </c>
      <c r="BB60" s="70"/>
      <c r="BC60" s="70">
        <f>+BC61+BC92+BC102+BC122+BC126+BC161</f>
        <v>11012000</v>
      </c>
      <c r="BD60" s="70">
        <f>+BD61+BD92+BD102+BD122+BD126+BD161</f>
        <v>79883300</v>
      </c>
      <c r="BE60" s="70">
        <f>+BE61+BE92+BE102+BE122+BE126+BE161</f>
        <v>400000</v>
      </c>
      <c r="BF60" s="70">
        <f>+BF61+BF92+BF102+BF122+BF126+BF161</f>
        <v>2420000</v>
      </c>
    </row>
    <row r="61" spans="1:58" ht="12.75" customHeight="1">
      <c r="A61" s="118">
        <v>1</v>
      </c>
      <c r="B61" s="119">
        <v>421000</v>
      </c>
      <c r="C61" s="120"/>
      <c r="D61" s="261" t="s">
        <v>89</v>
      </c>
      <c r="E61" s="261"/>
      <c r="F61" s="121">
        <f aca="true" t="shared" si="13" ref="F61:F72">+G61+H61+I61+J61+K61</f>
        <v>25358400</v>
      </c>
      <c r="G61" s="122"/>
      <c r="H61" s="123">
        <f>+H62+H65+H69+H75+H83+H89+H91+H90</f>
        <v>0</v>
      </c>
      <c r="I61" s="123">
        <f>+I62+I65+I69+I75+I83+I89+I91+I90</f>
        <v>25283400</v>
      </c>
      <c r="J61" s="123">
        <f>+J62+J65+J69+J75+J83+J89+J91+J90</f>
        <v>0</v>
      </c>
      <c r="K61" s="123">
        <f>+K62+K65+K69+K75+K83+K89+K91+K90</f>
        <v>75000</v>
      </c>
      <c r="L61" s="115"/>
      <c r="M61" s="115"/>
      <c r="N61" s="116">
        <f t="shared" si="8"/>
        <v>21069500</v>
      </c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21">
        <f aca="true" t="shared" si="14" ref="AL61:AL66">+AM61+AN61+AO61+AP61+AQ61</f>
        <v>27557000</v>
      </c>
      <c r="AM61" s="122"/>
      <c r="AN61" s="122"/>
      <c r="AO61" s="123">
        <f>+AO62+AO65+AO69+AO75+AO83+AO89+AO91+AO90</f>
        <v>26813000</v>
      </c>
      <c r="AP61" s="123">
        <f>+AP62+AP65+AP69+AP75+AP83+AP89+AP91</f>
        <v>0</v>
      </c>
      <c r="AQ61" s="123">
        <f>+AQ62+AQ65+AQ69+AQ75+AQ83+AQ89+AQ91</f>
        <v>744000</v>
      </c>
      <c r="AR61" s="115"/>
      <c r="AS61" s="115">
        <f t="shared" si="6"/>
        <v>26813000</v>
      </c>
      <c r="AT61" s="115"/>
      <c r="AU61" s="121">
        <f aca="true" t="shared" si="15" ref="AU61:AU72">+AV61+AW61+AX61+AY61+AZ61</f>
        <v>30395300</v>
      </c>
      <c r="AV61" s="122"/>
      <c r="AW61" s="123">
        <f>+AW62+AW65+AW69+AW75+AW83+AW89+AW91+AW90</f>
        <v>0</v>
      </c>
      <c r="AX61" s="123">
        <f>+AX62+AX65+AX69+AX75+AX83+AX89+AX91+AX90</f>
        <v>30090300</v>
      </c>
      <c r="AY61" s="123">
        <f>+AY62+AY65+AY69+AY75+AY83+AY89+AY91+AY90</f>
        <v>0</v>
      </c>
      <c r="AZ61" s="123">
        <f>+AZ62+AZ65+AZ69+AZ75+AZ83+AZ89+AZ91+AZ90</f>
        <v>305000</v>
      </c>
      <c r="BA61" s="121">
        <f aca="true" t="shared" si="16" ref="BA61:BA72">+BB61+BC61+BD61+BE61+BF61</f>
        <v>26800853</v>
      </c>
      <c r="BB61" s="122"/>
      <c r="BC61" s="123">
        <f>+BC62+BC65+BC69+BC75+BC83+BC89+BC91+BC90</f>
        <v>0</v>
      </c>
      <c r="BD61" s="123">
        <f>+BD62+BD65+BD69+BD75+BD83+BD89+BD91+BD90</f>
        <v>26700853</v>
      </c>
      <c r="BE61" s="123">
        <f>+BE62+BE65+BE69+BE75+BE83+BE89+BE91+BE90</f>
        <v>0</v>
      </c>
      <c r="BF61" s="123">
        <f>+BF62+BF65+BF69+BF75+BF83+BF89+BF91+BF90</f>
        <v>100000</v>
      </c>
    </row>
    <row r="62" spans="1:58" ht="12">
      <c r="A62" s="124"/>
      <c r="B62" s="125"/>
      <c r="C62" s="18" t="s">
        <v>90</v>
      </c>
      <c r="D62" s="12">
        <v>421100</v>
      </c>
      <c r="E62" s="126" t="s">
        <v>91</v>
      </c>
      <c r="F62" s="127">
        <f t="shared" si="13"/>
        <v>440000</v>
      </c>
      <c r="G62" s="127">
        <f>+G63+G64</f>
        <v>0</v>
      </c>
      <c r="H62" s="127">
        <f>+H63+H64</f>
        <v>0</v>
      </c>
      <c r="I62" s="127">
        <f>+I63+I64</f>
        <v>385000</v>
      </c>
      <c r="J62" s="127">
        <f>+J63+J64</f>
        <v>0</v>
      </c>
      <c r="K62" s="127">
        <f>+K63+K64</f>
        <v>55000</v>
      </c>
      <c r="L62" s="15"/>
      <c r="M62" s="15"/>
      <c r="N62" s="16">
        <f t="shared" si="8"/>
        <v>320833.3333333334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27">
        <f t="shared" si="14"/>
        <v>376000</v>
      </c>
      <c r="AM62" s="127">
        <f>+AM63+AM64</f>
        <v>0</v>
      </c>
      <c r="AN62" s="127">
        <f>+AN63+AN64</f>
        <v>0</v>
      </c>
      <c r="AO62" s="127">
        <f>AO63+AO64</f>
        <v>331000</v>
      </c>
      <c r="AP62" s="127">
        <f>+AP63+AP64</f>
        <v>0</v>
      </c>
      <c r="AQ62" s="86">
        <f>+AQ63+AQ64</f>
        <v>45000</v>
      </c>
      <c r="AR62" s="15"/>
      <c r="AS62" s="15">
        <f t="shared" si="6"/>
        <v>331000</v>
      </c>
      <c r="AT62" s="15"/>
      <c r="AU62" s="127">
        <f t="shared" si="15"/>
        <v>437500</v>
      </c>
      <c r="AV62" s="127">
        <f>+AV63+AV64</f>
        <v>0</v>
      </c>
      <c r="AW62" s="127">
        <f>+AW63+AW64</f>
        <v>0</v>
      </c>
      <c r="AX62" s="127">
        <f>+AX63+AX64</f>
        <v>382500</v>
      </c>
      <c r="AY62" s="127">
        <f>+AY63+AY64</f>
        <v>0</v>
      </c>
      <c r="AZ62" s="127">
        <f>+AZ63+AZ64</f>
        <v>55000</v>
      </c>
      <c r="BA62" s="127">
        <f t="shared" si="16"/>
        <v>440000</v>
      </c>
      <c r="BB62" s="127">
        <f>+BB63+BB64</f>
        <v>0</v>
      </c>
      <c r="BC62" s="127">
        <f>+BC63+BC64</f>
        <v>0</v>
      </c>
      <c r="BD62" s="127">
        <f>+BD63+BD64</f>
        <v>385000</v>
      </c>
      <c r="BE62" s="127">
        <f>+BE63+BE64</f>
        <v>0</v>
      </c>
      <c r="BF62" s="127">
        <f>+BF63+BF64</f>
        <v>55000</v>
      </c>
    </row>
    <row r="63" spans="1:58" ht="12">
      <c r="A63" s="94"/>
      <c r="B63" s="263"/>
      <c r="C63" s="129" t="s">
        <v>92</v>
      </c>
      <c r="D63" s="9">
        <v>421111</v>
      </c>
      <c r="E63" s="23" t="s">
        <v>93</v>
      </c>
      <c r="F63" s="77">
        <f t="shared" si="13"/>
        <v>440000</v>
      </c>
      <c r="G63" s="77"/>
      <c r="H63" s="77"/>
      <c r="I63" s="77">
        <v>385000</v>
      </c>
      <c r="J63" s="106"/>
      <c r="K63" s="77">
        <v>55000</v>
      </c>
      <c r="N63" s="2">
        <v>161130</v>
      </c>
      <c r="AL63" s="77">
        <f t="shared" si="14"/>
        <v>375000</v>
      </c>
      <c r="AM63" s="77"/>
      <c r="AN63" s="77"/>
      <c r="AO63" s="77">
        <v>330000</v>
      </c>
      <c r="AP63" s="106"/>
      <c r="AQ63" s="77">
        <v>45000</v>
      </c>
      <c r="AS63" s="1">
        <f t="shared" si="6"/>
        <v>330000</v>
      </c>
      <c r="AU63" s="77">
        <f t="shared" si="15"/>
        <v>437500</v>
      </c>
      <c r="AV63" s="77"/>
      <c r="AW63" s="77"/>
      <c r="AX63" s="77">
        <v>382500</v>
      </c>
      <c r="AY63" s="106"/>
      <c r="AZ63" s="77">
        <v>55000</v>
      </c>
      <c r="BA63" s="77">
        <f t="shared" si="16"/>
        <v>440000</v>
      </c>
      <c r="BB63" s="77"/>
      <c r="BC63" s="77"/>
      <c r="BD63" s="77">
        <v>385000</v>
      </c>
      <c r="BE63" s="106"/>
      <c r="BF63" s="77">
        <v>55000</v>
      </c>
    </row>
    <row r="64" spans="1:58" ht="12">
      <c r="A64" s="98"/>
      <c r="B64" s="263"/>
      <c r="C64" s="129" t="s">
        <v>94</v>
      </c>
      <c r="D64" s="9">
        <v>421121</v>
      </c>
      <c r="E64" s="23" t="s">
        <v>95</v>
      </c>
      <c r="F64" s="77">
        <f t="shared" si="13"/>
        <v>0</v>
      </c>
      <c r="G64" s="77"/>
      <c r="H64" s="77"/>
      <c r="I64" s="77">
        <v>0</v>
      </c>
      <c r="J64" s="106"/>
      <c r="K64" s="77"/>
      <c r="N64" s="2">
        <v>500</v>
      </c>
      <c r="AL64" s="77">
        <f t="shared" si="14"/>
        <v>1000</v>
      </c>
      <c r="AM64" s="77"/>
      <c r="AN64" s="77"/>
      <c r="AO64" s="77">
        <v>1000</v>
      </c>
      <c r="AP64" s="106"/>
      <c r="AQ64" s="77"/>
      <c r="AS64" s="1">
        <f t="shared" si="6"/>
        <v>1000</v>
      </c>
      <c r="AU64" s="77">
        <f t="shared" si="15"/>
        <v>0</v>
      </c>
      <c r="AV64" s="77"/>
      <c r="AW64" s="77"/>
      <c r="AX64" s="77"/>
      <c r="AY64" s="106"/>
      <c r="AZ64" s="77"/>
      <c r="BA64" s="77">
        <f t="shared" si="16"/>
        <v>0</v>
      </c>
      <c r="BB64" s="77"/>
      <c r="BC64" s="77"/>
      <c r="BD64" s="77">
        <v>0</v>
      </c>
      <c r="BE64" s="106"/>
      <c r="BF64" s="77"/>
    </row>
    <row r="65" spans="1:58" ht="12">
      <c r="A65" s="130"/>
      <c r="B65" s="125"/>
      <c r="C65" s="18" t="s">
        <v>96</v>
      </c>
      <c r="D65" s="12">
        <v>421200</v>
      </c>
      <c r="E65" s="126" t="s">
        <v>97</v>
      </c>
      <c r="F65" s="86">
        <f t="shared" si="13"/>
        <v>22447000</v>
      </c>
      <c r="G65" s="127">
        <f>+G66+G68</f>
        <v>0</v>
      </c>
      <c r="H65" s="127">
        <f>+H66+H68</f>
        <v>0</v>
      </c>
      <c r="I65" s="127">
        <f>+I66+I68+I67</f>
        <v>22447000</v>
      </c>
      <c r="J65" s="127">
        <f>+J66+J68</f>
        <v>0</v>
      </c>
      <c r="K65" s="86">
        <f>+K66+K68</f>
        <v>0</v>
      </c>
      <c r="L65" s="15"/>
      <c r="M65" s="15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86">
        <f t="shared" si="14"/>
        <v>24640000</v>
      </c>
      <c r="AM65" s="127">
        <f>+AM66+AM68</f>
        <v>0</v>
      </c>
      <c r="AN65" s="127">
        <f>+AN66+AN68</f>
        <v>0</v>
      </c>
      <c r="AO65" s="127">
        <f>+AO66+AO68</f>
        <v>24021000</v>
      </c>
      <c r="AP65" s="127">
        <f>+AP66+AP68</f>
        <v>0</v>
      </c>
      <c r="AQ65" s="86">
        <f>+AQ66+AQ68</f>
        <v>619000</v>
      </c>
      <c r="AR65" s="15"/>
      <c r="AS65" s="15">
        <f t="shared" si="6"/>
        <v>24021000</v>
      </c>
      <c r="AT65" s="15"/>
      <c r="AU65" s="86">
        <f t="shared" si="15"/>
        <v>26891000</v>
      </c>
      <c r="AV65" s="127">
        <f>+AV66+AV68</f>
        <v>0</v>
      </c>
      <c r="AW65" s="127">
        <f>+AW66+AW68</f>
        <v>0</v>
      </c>
      <c r="AX65" s="127">
        <f>+AX66+AX68+AX67</f>
        <v>26691000</v>
      </c>
      <c r="AY65" s="127">
        <f>+AY66+AY68</f>
        <v>0</v>
      </c>
      <c r="AZ65" s="86">
        <f>+AZ66+AZ68</f>
        <v>200000</v>
      </c>
      <c r="BA65" s="86">
        <f t="shared" si="16"/>
        <v>23686553</v>
      </c>
      <c r="BB65" s="127">
        <f>+BB66+BB68</f>
        <v>0</v>
      </c>
      <c r="BC65" s="127">
        <f>+BC66+BC68</f>
        <v>0</v>
      </c>
      <c r="BD65" s="127">
        <f>+BD66+BD68+BD67</f>
        <v>23686553</v>
      </c>
      <c r="BE65" s="127">
        <f>+BE66+BE68</f>
        <v>0</v>
      </c>
      <c r="BF65" s="86">
        <f>+BF66+BF68</f>
        <v>0</v>
      </c>
    </row>
    <row r="66" spans="1:58" ht="12">
      <c r="A66" s="94"/>
      <c r="B66" s="264"/>
      <c r="C66" s="129" t="s">
        <v>98</v>
      </c>
      <c r="D66" s="9">
        <v>421211</v>
      </c>
      <c r="E66" s="23" t="s">
        <v>99</v>
      </c>
      <c r="F66" s="77">
        <f t="shared" si="13"/>
        <v>9950000</v>
      </c>
      <c r="G66" s="77"/>
      <c r="H66" s="77"/>
      <c r="I66" s="77">
        <v>9950000</v>
      </c>
      <c r="J66" s="106"/>
      <c r="K66" s="77"/>
      <c r="N66" s="2">
        <f>+I66/1.1</f>
        <v>9045454.545454545</v>
      </c>
      <c r="AL66" s="77">
        <f t="shared" si="14"/>
        <v>8944000</v>
      </c>
      <c r="AM66" s="77"/>
      <c r="AN66" s="77"/>
      <c r="AO66" s="77">
        <v>8600000</v>
      </c>
      <c r="AP66" s="106"/>
      <c r="AQ66" s="77">
        <v>344000</v>
      </c>
      <c r="AS66" s="1">
        <f t="shared" si="6"/>
        <v>8600000</v>
      </c>
      <c r="AU66" s="77">
        <f t="shared" si="15"/>
        <v>10068000</v>
      </c>
      <c r="AV66" s="77"/>
      <c r="AW66" s="77"/>
      <c r="AX66" s="77">
        <v>9868000</v>
      </c>
      <c r="AY66" s="106"/>
      <c r="AZ66" s="77">
        <v>200000</v>
      </c>
      <c r="BA66" s="77">
        <f t="shared" si="16"/>
        <v>9950000</v>
      </c>
      <c r="BB66" s="77"/>
      <c r="BC66" s="77"/>
      <c r="BD66" s="77">
        <v>9950000</v>
      </c>
      <c r="BE66" s="106"/>
      <c r="BF66" s="77"/>
    </row>
    <row r="67" spans="1:58" ht="12">
      <c r="A67" s="94"/>
      <c r="B67" s="264"/>
      <c r="C67" s="129" t="s">
        <v>100</v>
      </c>
      <c r="D67" s="9">
        <v>421223</v>
      </c>
      <c r="E67" s="23" t="s">
        <v>101</v>
      </c>
      <c r="F67" s="77">
        <f t="shared" si="13"/>
        <v>200000</v>
      </c>
      <c r="G67" s="77"/>
      <c r="H67" s="77"/>
      <c r="I67" s="77">
        <v>200000</v>
      </c>
      <c r="J67" s="106"/>
      <c r="K67" s="77"/>
      <c r="AL67" s="77"/>
      <c r="AM67" s="77"/>
      <c r="AN67" s="77"/>
      <c r="AO67" s="77"/>
      <c r="AP67" s="106"/>
      <c r="AQ67" s="77"/>
      <c r="AU67" s="77">
        <f t="shared" si="15"/>
        <v>144000</v>
      </c>
      <c r="AV67" s="77"/>
      <c r="AW67" s="77"/>
      <c r="AX67" s="77">
        <v>144000</v>
      </c>
      <c r="AY67" s="106"/>
      <c r="AZ67" s="77"/>
      <c r="BA67" s="77">
        <f t="shared" si="16"/>
        <v>200000</v>
      </c>
      <c r="BB67" s="77"/>
      <c r="BC67" s="77"/>
      <c r="BD67" s="77">
        <v>200000</v>
      </c>
      <c r="BE67" s="106"/>
      <c r="BF67" s="77"/>
    </row>
    <row r="68" spans="1:58" ht="12">
      <c r="A68" s="94"/>
      <c r="B68" s="264"/>
      <c r="C68" s="129" t="s">
        <v>102</v>
      </c>
      <c r="D68" s="9">
        <v>421224</v>
      </c>
      <c r="E68" s="23" t="s">
        <v>103</v>
      </c>
      <c r="F68" s="77">
        <f t="shared" si="13"/>
        <v>12297000</v>
      </c>
      <c r="G68" s="77"/>
      <c r="H68" s="77"/>
      <c r="I68" s="77">
        <v>12297000</v>
      </c>
      <c r="J68" s="106"/>
      <c r="K68" s="77"/>
      <c r="N68" s="2">
        <f>+I68/1.2</f>
        <v>10247500</v>
      </c>
      <c r="AL68" s="77">
        <f>+AM68+AN68+AO68+AP68+AQ68</f>
        <v>15696000</v>
      </c>
      <c r="AM68" s="77"/>
      <c r="AN68" s="77"/>
      <c r="AO68" s="77">
        <v>15421000</v>
      </c>
      <c r="AP68" s="106"/>
      <c r="AQ68" s="77">
        <v>275000</v>
      </c>
      <c r="AS68" s="1">
        <f>AL68-AN68-AQ68</f>
        <v>15421000</v>
      </c>
      <c r="AU68" s="77">
        <f t="shared" si="15"/>
        <v>16679000</v>
      </c>
      <c r="AV68" s="77"/>
      <c r="AW68" s="77"/>
      <c r="AX68" s="77">
        <v>16679000</v>
      </c>
      <c r="AY68" s="106"/>
      <c r="AZ68" s="77"/>
      <c r="BA68" s="77">
        <f t="shared" si="16"/>
        <v>13536553</v>
      </c>
      <c r="BB68" s="77"/>
      <c r="BC68" s="77"/>
      <c r="BD68" s="77">
        <v>13536553</v>
      </c>
      <c r="BE68" s="106"/>
      <c r="BF68" s="77"/>
    </row>
    <row r="69" spans="1:58" ht="12">
      <c r="A69" s="130"/>
      <c r="B69" s="125"/>
      <c r="C69" s="131" t="s">
        <v>104</v>
      </c>
      <c r="D69" s="12">
        <v>421300</v>
      </c>
      <c r="E69" s="126" t="s">
        <v>105</v>
      </c>
      <c r="F69" s="86">
        <f t="shared" si="13"/>
        <v>1170000</v>
      </c>
      <c r="G69" s="127">
        <f>+G70+G72+G74+G73</f>
        <v>0</v>
      </c>
      <c r="H69" s="127">
        <f>+H70+H72+H74+H73</f>
        <v>0</v>
      </c>
      <c r="I69" s="127">
        <f>+I70+I72+I74+I73+I71</f>
        <v>1170000</v>
      </c>
      <c r="J69" s="127">
        <f>+J70+J72+J74+J73</f>
        <v>0</v>
      </c>
      <c r="K69" s="86">
        <f>+K70+K72+K74+K73</f>
        <v>0</v>
      </c>
      <c r="L69" s="15"/>
      <c r="M69" s="15"/>
      <c r="N69" s="16">
        <f>+I69/1.2</f>
        <v>975000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86">
        <f>+AM69+AN69+AO69+AP69+AQ69</f>
        <v>887000</v>
      </c>
      <c r="AM69" s="127">
        <f>+AM70+AM72+AM74+AM73</f>
        <v>0</v>
      </c>
      <c r="AN69" s="127">
        <f>+AN70+AN72+AN74+AN73</f>
        <v>0</v>
      </c>
      <c r="AO69" s="127">
        <f>+AO70+AO72+AO74+AO73</f>
        <v>887000</v>
      </c>
      <c r="AP69" s="127">
        <f>+AP70+AP72+AP74+AP73</f>
        <v>0</v>
      </c>
      <c r="AQ69" s="86">
        <f>+AQ70+AQ72+AQ74+AQ73</f>
        <v>0</v>
      </c>
      <c r="AR69" s="15"/>
      <c r="AS69" s="15">
        <f>AL69-AN69-AQ69</f>
        <v>887000</v>
      </c>
      <c r="AT69" s="15"/>
      <c r="AU69" s="86">
        <f t="shared" si="15"/>
        <v>1472000</v>
      </c>
      <c r="AV69" s="127">
        <f>+AV70+AV72+AV74+AV73</f>
        <v>0</v>
      </c>
      <c r="AW69" s="127">
        <f>+AW70+AW72+AW74+AW73</f>
        <v>0</v>
      </c>
      <c r="AX69" s="127">
        <f>+AX70+AX72+AX74+AX73+AX73</f>
        <v>1472000</v>
      </c>
      <c r="AY69" s="127">
        <f>+AY70+AY72+AY74+AY73</f>
        <v>0</v>
      </c>
      <c r="AZ69" s="86">
        <f>+AZ70+AZ72+AZ74+AZ73</f>
        <v>0</v>
      </c>
      <c r="BA69" s="86">
        <f t="shared" si="16"/>
        <v>1170000</v>
      </c>
      <c r="BB69" s="127">
        <f>+BB70+BB72+BB74+BB73</f>
        <v>0</v>
      </c>
      <c r="BC69" s="127">
        <f>+BC70+BC72+BC74+BC73</f>
        <v>0</v>
      </c>
      <c r="BD69" s="127">
        <f>+BD70+BD72+BD74+BD73+BD71</f>
        <v>1170000</v>
      </c>
      <c r="BE69" s="127">
        <f>+BE70+BE72+BE74+BE73</f>
        <v>0</v>
      </c>
      <c r="BF69" s="86">
        <f>+BF70+BF72+BF74+BF73</f>
        <v>0</v>
      </c>
    </row>
    <row r="70" spans="1:58" ht="12">
      <c r="A70" s="94"/>
      <c r="B70" s="264"/>
      <c r="C70" s="129" t="s">
        <v>106</v>
      </c>
      <c r="D70" s="9">
        <v>421311</v>
      </c>
      <c r="E70" s="23" t="s">
        <v>107</v>
      </c>
      <c r="F70" s="77">
        <f t="shared" si="13"/>
        <v>900000</v>
      </c>
      <c r="G70" s="77"/>
      <c r="H70" s="77"/>
      <c r="I70" s="77">
        <v>900000</v>
      </c>
      <c r="J70" s="106"/>
      <c r="K70" s="77"/>
      <c r="N70" s="2">
        <f>+I70/1.1</f>
        <v>818181.8181818181</v>
      </c>
      <c r="AL70" s="77">
        <f>+AM70+AN70+AO70+AP70+AQ70</f>
        <v>800000</v>
      </c>
      <c r="AM70" s="77"/>
      <c r="AN70" s="77"/>
      <c r="AO70" s="77">
        <v>800000</v>
      </c>
      <c r="AP70" s="106"/>
      <c r="AQ70" s="77"/>
      <c r="AS70" s="1">
        <f>AL70-AN70-AQ70</f>
        <v>800000</v>
      </c>
      <c r="AU70" s="77">
        <f t="shared" si="15"/>
        <v>1076000</v>
      </c>
      <c r="AV70" s="77"/>
      <c r="AW70" s="77"/>
      <c r="AX70" s="77">
        <v>1076000</v>
      </c>
      <c r="AY70" s="106"/>
      <c r="AZ70" s="77"/>
      <c r="BA70" s="77">
        <f t="shared" si="16"/>
        <v>900000</v>
      </c>
      <c r="BB70" s="77"/>
      <c r="BC70" s="77"/>
      <c r="BD70" s="77">
        <v>900000</v>
      </c>
      <c r="BE70" s="106"/>
      <c r="BF70" s="77"/>
    </row>
    <row r="71" spans="1:58" ht="12">
      <c r="A71" s="94"/>
      <c r="B71" s="264"/>
      <c r="C71" s="129" t="s">
        <v>108</v>
      </c>
      <c r="D71" s="9">
        <v>421321</v>
      </c>
      <c r="E71" s="23" t="s">
        <v>109</v>
      </c>
      <c r="F71" s="77">
        <f t="shared" si="13"/>
        <v>5000</v>
      </c>
      <c r="G71" s="77"/>
      <c r="H71" s="77"/>
      <c r="I71" s="77">
        <v>5000</v>
      </c>
      <c r="J71" s="106"/>
      <c r="K71" s="77"/>
      <c r="AL71" s="77"/>
      <c r="AM71" s="77"/>
      <c r="AN71" s="77"/>
      <c r="AO71" s="77"/>
      <c r="AP71" s="106"/>
      <c r="AQ71" s="77"/>
      <c r="AU71" s="77">
        <f t="shared" si="15"/>
        <v>0</v>
      </c>
      <c r="AV71" s="77"/>
      <c r="AW71" s="77"/>
      <c r="AX71" s="77"/>
      <c r="AY71" s="106"/>
      <c r="AZ71" s="77"/>
      <c r="BA71" s="77">
        <f t="shared" si="16"/>
        <v>5000</v>
      </c>
      <c r="BB71" s="77"/>
      <c r="BC71" s="77"/>
      <c r="BD71" s="77">
        <v>5000</v>
      </c>
      <c r="BE71" s="106"/>
      <c r="BF71" s="77"/>
    </row>
    <row r="72" spans="1:58" ht="12">
      <c r="A72" s="94"/>
      <c r="B72" s="264"/>
      <c r="C72" s="129" t="s">
        <v>110</v>
      </c>
      <c r="D72" s="9">
        <v>421324</v>
      </c>
      <c r="E72" s="23" t="s">
        <v>111</v>
      </c>
      <c r="F72" s="77">
        <f t="shared" si="13"/>
        <v>230000</v>
      </c>
      <c r="G72" s="77"/>
      <c r="H72" s="77"/>
      <c r="I72" s="77">
        <v>230000</v>
      </c>
      <c r="J72" s="106"/>
      <c r="K72" s="77"/>
      <c r="N72" s="2">
        <f>+I72/1.1</f>
        <v>209090.9090909091</v>
      </c>
      <c r="AL72" s="77">
        <f>+AM72+AN72+AO72+AP72+AQ72</f>
        <v>76000</v>
      </c>
      <c r="AM72" s="77"/>
      <c r="AN72" s="77"/>
      <c r="AO72" s="77">
        <v>76000</v>
      </c>
      <c r="AP72" s="106"/>
      <c r="AQ72" s="77"/>
      <c r="AS72" s="1">
        <f aca="true" t="shared" si="17" ref="AS72:AS83">AL72-AN72-AQ72</f>
        <v>76000</v>
      </c>
      <c r="AU72" s="77">
        <f t="shared" si="15"/>
        <v>293000</v>
      </c>
      <c r="AV72" s="77"/>
      <c r="AW72" s="77"/>
      <c r="AX72" s="77">
        <v>293000</v>
      </c>
      <c r="AY72" s="106"/>
      <c r="AZ72" s="77"/>
      <c r="BA72" s="77">
        <f t="shared" si="16"/>
        <v>230000</v>
      </c>
      <c r="BB72" s="77"/>
      <c r="BC72" s="77"/>
      <c r="BD72" s="77">
        <v>230000</v>
      </c>
      <c r="BE72" s="106"/>
      <c r="BF72" s="77"/>
    </row>
    <row r="73" spans="1:58" ht="12">
      <c r="A73" s="94"/>
      <c r="B73" s="264"/>
      <c r="C73" s="129" t="s">
        <v>112</v>
      </c>
      <c r="D73" s="9">
        <v>4213241</v>
      </c>
      <c r="E73" s="23" t="s">
        <v>113</v>
      </c>
      <c r="F73" s="77">
        <f>G73+H73+I73+J73+K73</f>
        <v>25000</v>
      </c>
      <c r="G73" s="77"/>
      <c r="H73" s="77"/>
      <c r="I73" s="77">
        <v>25000</v>
      </c>
      <c r="J73" s="106"/>
      <c r="K73" s="77"/>
      <c r="N73" s="2">
        <f>+I73/1.2</f>
        <v>20833.333333333336</v>
      </c>
      <c r="AL73" s="77">
        <f>+AM73+AN73+AO73+AP73+AQ73</f>
        <v>1000</v>
      </c>
      <c r="AM73" s="77"/>
      <c r="AN73" s="77"/>
      <c r="AO73" s="77">
        <v>1000</v>
      </c>
      <c r="AP73" s="106"/>
      <c r="AQ73" s="77"/>
      <c r="AS73" s="1">
        <f t="shared" si="17"/>
        <v>1000</v>
      </c>
      <c r="AU73" s="77">
        <f>AV73+AW73+AX73+AY73+AZ73</f>
        <v>47000</v>
      </c>
      <c r="AV73" s="77"/>
      <c r="AW73" s="77"/>
      <c r="AX73" s="77">
        <v>47000</v>
      </c>
      <c r="AY73" s="106"/>
      <c r="AZ73" s="77"/>
      <c r="BA73" s="77">
        <f>BB73+BC73+BD73+BE73+BF73</f>
        <v>25000</v>
      </c>
      <c r="BB73" s="77"/>
      <c r="BC73" s="77"/>
      <c r="BD73" s="77">
        <v>25000</v>
      </c>
      <c r="BE73" s="106"/>
      <c r="BF73" s="77"/>
    </row>
    <row r="74" spans="1:58" ht="12">
      <c r="A74" s="94"/>
      <c r="B74" s="264"/>
      <c r="C74" s="129" t="s">
        <v>114</v>
      </c>
      <c r="D74" s="132">
        <v>421392</v>
      </c>
      <c r="E74" s="23" t="s">
        <v>115</v>
      </c>
      <c r="F74" s="77">
        <f>+G74+H74+I74+J74+K74</f>
        <v>10000</v>
      </c>
      <c r="G74" s="77"/>
      <c r="H74" s="77"/>
      <c r="I74" s="253">
        <v>10000</v>
      </c>
      <c r="J74" s="106"/>
      <c r="K74" s="77"/>
      <c r="N74" s="2">
        <f>+I74/1.2</f>
        <v>8333.333333333334</v>
      </c>
      <c r="AL74" s="77">
        <f>+AM74+AN74+AO74+AP74+AQ74</f>
        <v>10000</v>
      </c>
      <c r="AM74" s="77"/>
      <c r="AN74" s="77"/>
      <c r="AO74" s="77">
        <v>10000</v>
      </c>
      <c r="AP74" s="106"/>
      <c r="AQ74" s="77"/>
      <c r="AS74" s="1">
        <f t="shared" si="17"/>
        <v>10000</v>
      </c>
      <c r="AU74" s="77">
        <f>+AV74+AW74+AX74+AY74+AZ74</f>
        <v>9000</v>
      </c>
      <c r="AV74" s="77"/>
      <c r="AW74" s="77"/>
      <c r="AX74" s="133">
        <v>9000</v>
      </c>
      <c r="AY74" s="106"/>
      <c r="AZ74" s="77"/>
      <c r="BA74" s="77">
        <f>+BB74+BC74+BD74+BE74+BF74</f>
        <v>10000</v>
      </c>
      <c r="BB74" s="77"/>
      <c r="BC74" s="77"/>
      <c r="BD74" s="253">
        <v>10000</v>
      </c>
      <c r="BE74" s="106"/>
      <c r="BF74" s="77"/>
    </row>
    <row r="75" spans="1:58" ht="12">
      <c r="A75" s="130"/>
      <c r="B75" s="134"/>
      <c r="C75" s="131" t="s">
        <v>116</v>
      </c>
      <c r="D75" s="12">
        <v>421400</v>
      </c>
      <c r="E75" s="126" t="s">
        <v>117</v>
      </c>
      <c r="F75" s="86">
        <f>G75+H75+I75+J75+K75</f>
        <v>695000</v>
      </c>
      <c r="G75" s="127">
        <f>+G76+G77+G78+G80</f>
        <v>0</v>
      </c>
      <c r="H75" s="127">
        <f>+H76+H77+H78+H80</f>
        <v>0</v>
      </c>
      <c r="I75" s="127">
        <f>+I76+I77+I78+I80+I79+I81+I82</f>
        <v>695000</v>
      </c>
      <c r="J75" s="127">
        <f>+J76+J77+J78+J80</f>
        <v>0</v>
      </c>
      <c r="K75" s="86">
        <f>K77+K79</f>
        <v>0</v>
      </c>
      <c r="L75" s="15"/>
      <c r="M75" s="15"/>
      <c r="N75" s="16">
        <f>+I75/1.2</f>
        <v>579166.6666666667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87">
        <f>AM75+AN75+AO75+AP75+AQ75</f>
        <v>602000</v>
      </c>
      <c r="AM75" s="127">
        <f>+AM76+AM77+AM78+AM80</f>
        <v>0</v>
      </c>
      <c r="AN75" s="127">
        <f>+AN76+AN77+AN78+AN80</f>
        <v>0</v>
      </c>
      <c r="AO75" s="127">
        <f>+AO76+AO77+AO78+AO80+AO79+AO81+AO82</f>
        <v>522000</v>
      </c>
      <c r="AP75" s="127">
        <f>+AP76+AP77+AP78+AP80</f>
        <v>0</v>
      </c>
      <c r="AQ75" s="86">
        <f>AQ77+AQ79</f>
        <v>80000</v>
      </c>
      <c r="AR75" s="15"/>
      <c r="AS75" s="15">
        <f t="shared" si="17"/>
        <v>522000</v>
      </c>
      <c r="AT75" s="15"/>
      <c r="AU75" s="86">
        <f>AV75+AW75+AX75+AY75+AZ75</f>
        <v>786500</v>
      </c>
      <c r="AV75" s="127">
        <f>+AV76+AV77+AV78+AV80</f>
        <v>0</v>
      </c>
      <c r="AW75" s="127">
        <f>+AW76+AW77+AW78+AW80</f>
        <v>0</v>
      </c>
      <c r="AX75" s="127">
        <f>+AX76+AX77+AX78+AX80+AX79+AX81+AX82</f>
        <v>766500</v>
      </c>
      <c r="AY75" s="127">
        <f>+AY76+AY77+AY78+AY80+AY79+AY81+AY82</f>
        <v>0</v>
      </c>
      <c r="AZ75" s="127">
        <f>+AZ76+AZ77+AZ78+AZ80+AZ79+AZ81+AZ82</f>
        <v>20000</v>
      </c>
      <c r="BA75" s="86">
        <f>BB75+BC75+BD75+BE75+BF75</f>
        <v>700000</v>
      </c>
      <c r="BB75" s="127">
        <f>+BB76+BB77+BB78+BB80</f>
        <v>0</v>
      </c>
      <c r="BC75" s="127">
        <f>+BC76+BC77+BC78+BC80</f>
        <v>0</v>
      </c>
      <c r="BD75" s="127">
        <f>+BD76+BD77+BD78+BD80+BD79+BD81+BD82</f>
        <v>695000</v>
      </c>
      <c r="BE75" s="127">
        <f>+BE76+BE77+BE78+BE80</f>
        <v>0</v>
      </c>
      <c r="BF75" s="86">
        <f>BF77+BF79</f>
        <v>5000</v>
      </c>
    </row>
    <row r="76" spans="1:58" ht="12">
      <c r="A76" s="94"/>
      <c r="B76" s="264"/>
      <c r="C76" s="129" t="s">
        <v>118</v>
      </c>
      <c r="D76" s="9">
        <v>421411</v>
      </c>
      <c r="E76" s="23" t="s">
        <v>119</v>
      </c>
      <c r="F76" s="77">
        <f aca="true" t="shared" si="18" ref="F76:F89">+G76+H76+I76+J76+K76</f>
        <v>250000</v>
      </c>
      <c r="G76" s="77"/>
      <c r="H76" s="77"/>
      <c r="I76" s="77">
        <v>250000</v>
      </c>
      <c r="J76" s="106"/>
      <c r="K76" s="77"/>
      <c r="N76" s="2">
        <f>+I76/1.2</f>
        <v>208333.33333333334</v>
      </c>
      <c r="AL76" s="77">
        <f aca="true" t="shared" si="19" ref="AL76:AL83">+AM76+AN76+AO76+AP76+AQ76</f>
        <v>400000</v>
      </c>
      <c r="AM76" s="77"/>
      <c r="AN76" s="77"/>
      <c r="AO76" s="77">
        <v>400000</v>
      </c>
      <c r="AP76" s="106"/>
      <c r="AQ76" s="77"/>
      <c r="AS76" s="1">
        <f t="shared" si="17"/>
        <v>400000</v>
      </c>
      <c r="AU76" s="77">
        <f aca="true" t="shared" si="20" ref="AU76:AU89">+AV76+AW76+AX76+AY76+AZ76</f>
        <v>288000</v>
      </c>
      <c r="AV76" s="77"/>
      <c r="AW76" s="77"/>
      <c r="AX76" s="77">
        <v>288000</v>
      </c>
      <c r="AY76" s="106"/>
      <c r="AZ76" s="77"/>
      <c r="BA76" s="77">
        <f aca="true" t="shared" si="21" ref="BA76:BA89">+BB76+BC76+BD76+BE76+BF76</f>
        <v>250000</v>
      </c>
      <c r="BB76" s="77"/>
      <c r="BC76" s="77"/>
      <c r="BD76" s="77">
        <v>250000</v>
      </c>
      <c r="BE76" s="106"/>
      <c r="BF76" s="77"/>
    </row>
    <row r="77" spans="1:58" ht="12">
      <c r="A77" s="94"/>
      <c r="B77" s="264"/>
      <c r="C77" s="129" t="s">
        <v>120</v>
      </c>
      <c r="D77" s="9">
        <v>421414</v>
      </c>
      <c r="E77" s="23" t="s">
        <v>121</v>
      </c>
      <c r="F77" s="77">
        <f t="shared" si="18"/>
        <v>30000</v>
      </c>
      <c r="G77" s="77"/>
      <c r="H77" s="77"/>
      <c r="I77" s="77">
        <v>30000</v>
      </c>
      <c r="J77" s="135"/>
      <c r="K77" s="77"/>
      <c r="N77" s="2">
        <f>+F77/1.2</f>
        <v>25000</v>
      </c>
      <c r="AL77" s="77">
        <f t="shared" si="19"/>
        <v>90000</v>
      </c>
      <c r="AM77" s="77"/>
      <c r="AN77" s="77"/>
      <c r="AO77" s="77">
        <v>10000</v>
      </c>
      <c r="AP77" s="135"/>
      <c r="AQ77" s="77">
        <v>80000</v>
      </c>
      <c r="AS77" s="1">
        <f t="shared" si="17"/>
        <v>10000</v>
      </c>
      <c r="AU77" s="77">
        <f t="shared" si="20"/>
        <v>86000</v>
      </c>
      <c r="AV77" s="77"/>
      <c r="AW77" s="77"/>
      <c r="AX77" s="77">
        <v>76000</v>
      </c>
      <c r="AY77" s="135"/>
      <c r="AZ77" s="77">
        <v>10000</v>
      </c>
      <c r="BA77" s="77">
        <f t="shared" si="21"/>
        <v>35000</v>
      </c>
      <c r="BB77" s="77"/>
      <c r="BC77" s="77"/>
      <c r="BD77" s="77">
        <v>30000</v>
      </c>
      <c r="BE77" s="135"/>
      <c r="BF77" s="77">
        <v>5000</v>
      </c>
    </row>
    <row r="78" spans="1:58" ht="12">
      <c r="A78" s="94"/>
      <c r="B78" s="136"/>
      <c r="C78" s="129" t="s">
        <v>122</v>
      </c>
      <c r="D78" s="9">
        <v>421412</v>
      </c>
      <c r="E78" s="76" t="s">
        <v>123</v>
      </c>
      <c r="F78" s="77">
        <f t="shared" si="18"/>
        <v>345000</v>
      </c>
      <c r="G78" s="106"/>
      <c r="H78" s="106"/>
      <c r="I78" s="106">
        <v>345000</v>
      </c>
      <c r="J78" s="106"/>
      <c r="K78" s="77"/>
      <c r="N78" s="2">
        <f aca="true" t="shared" si="22" ref="N78:N83">+I78/1.2</f>
        <v>287500</v>
      </c>
      <c r="AL78" s="77">
        <f t="shared" si="19"/>
        <v>50000</v>
      </c>
      <c r="AM78" s="106"/>
      <c r="AN78" s="106"/>
      <c r="AO78" s="106">
        <v>50000</v>
      </c>
      <c r="AP78" s="106"/>
      <c r="AQ78" s="77"/>
      <c r="AS78" s="1">
        <f t="shared" si="17"/>
        <v>50000</v>
      </c>
      <c r="AU78" s="77">
        <f t="shared" si="20"/>
        <v>347000</v>
      </c>
      <c r="AV78" s="106"/>
      <c r="AW78" s="106"/>
      <c r="AX78" s="106">
        <v>337000</v>
      </c>
      <c r="AY78" s="106"/>
      <c r="AZ78" s="77">
        <v>10000</v>
      </c>
      <c r="BA78" s="77">
        <f t="shared" si="21"/>
        <v>355000</v>
      </c>
      <c r="BB78" s="106"/>
      <c r="BC78" s="106"/>
      <c r="BD78" s="106">
        <v>345000</v>
      </c>
      <c r="BE78" s="106"/>
      <c r="BF78" s="77">
        <v>10000</v>
      </c>
    </row>
    <row r="79" spans="1:58" ht="12">
      <c r="A79" s="94"/>
      <c r="B79" s="136"/>
      <c r="C79" s="129" t="s">
        <v>124</v>
      </c>
      <c r="D79" s="9">
        <v>4214121</v>
      </c>
      <c r="E79" s="76" t="s">
        <v>125</v>
      </c>
      <c r="F79" s="77">
        <f t="shared" si="18"/>
        <v>0</v>
      </c>
      <c r="G79" s="106"/>
      <c r="H79" s="106"/>
      <c r="I79" s="106">
        <v>0</v>
      </c>
      <c r="J79" s="106"/>
      <c r="K79" s="77"/>
      <c r="N79" s="2">
        <f t="shared" si="22"/>
        <v>0</v>
      </c>
      <c r="AL79" s="77">
        <f t="shared" si="19"/>
        <v>0</v>
      </c>
      <c r="AM79" s="106"/>
      <c r="AN79" s="106"/>
      <c r="AO79" s="106">
        <v>0</v>
      </c>
      <c r="AP79" s="106"/>
      <c r="AQ79" s="77"/>
      <c r="AS79" s="1">
        <f t="shared" si="17"/>
        <v>0</v>
      </c>
      <c r="AU79" s="77">
        <f t="shared" si="20"/>
        <v>0</v>
      </c>
      <c r="AV79" s="106"/>
      <c r="AW79" s="106"/>
      <c r="AX79" s="106"/>
      <c r="AY79" s="106"/>
      <c r="AZ79" s="77"/>
      <c r="BA79" s="77">
        <f t="shared" si="21"/>
        <v>0</v>
      </c>
      <c r="BB79" s="106"/>
      <c r="BC79" s="106"/>
      <c r="BD79" s="106">
        <v>0</v>
      </c>
      <c r="BE79" s="106"/>
      <c r="BF79" s="77"/>
    </row>
    <row r="80" spans="1:58" ht="12">
      <c r="A80" s="94"/>
      <c r="B80" s="136"/>
      <c r="C80" s="129" t="s">
        <v>126</v>
      </c>
      <c r="D80" s="9">
        <v>421419</v>
      </c>
      <c r="E80" s="76" t="s">
        <v>127</v>
      </c>
      <c r="F80" s="77">
        <f t="shared" si="18"/>
        <v>0</v>
      </c>
      <c r="G80" s="106"/>
      <c r="H80" s="106"/>
      <c r="I80" s="106">
        <v>0</v>
      </c>
      <c r="J80" s="106"/>
      <c r="K80" s="77"/>
      <c r="N80" s="2">
        <f t="shared" si="22"/>
        <v>0</v>
      </c>
      <c r="AL80" s="77">
        <f t="shared" si="19"/>
        <v>20000</v>
      </c>
      <c r="AM80" s="106"/>
      <c r="AN80" s="106"/>
      <c r="AO80" s="106">
        <v>20000</v>
      </c>
      <c r="AP80" s="106"/>
      <c r="AQ80" s="77"/>
      <c r="AS80" s="1">
        <f t="shared" si="17"/>
        <v>20000</v>
      </c>
      <c r="AU80" s="77">
        <f t="shared" si="20"/>
        <v>0</v>
      </c>
      <c r="AV80" s="106"/>
      <c r="AW80" s="106"/>
      <c r="AX80" s="106"/>
      <c r="AY80" s="106"/>
      <c r="AZ80" s="77"/>
      <c r="BA80" s="77">
        <f t="shared" si="21"/>
        <v>0</v>
      </c>
      <c r="BB80" s="106"/>
      <c r="BC80" s="106"/>
      <c r="BD80" s="106">
        <v>0</v>
      </c>
      <c r="BE80" s="106"/>
      <c r="BF80" s="77"/>
    </row>
    <row r="81" spans="1:58" ht="12">
      <c r="A81" s="94"/>
      <c r="B81" s="136"/>
      <c r="C81" s="129" t="s">
        <v>128</v>
      </c>
      <c r="D81" s="9">
        <v>421421</v>
      </c>
      <c r="E81" s="76" t="s">
        <v>129</v>
      </c>
      <c r="F81" s="77">
        <f t="shared" si="18"/>
        <v>65000</v>
      </c>
      <c r="G81" s="106"/>
      <c r="H81" s="106"/>
      <c r="I81" s="106">
        <v>65000</v>
      </c>
      <c r="J81" s="106"/>
      <c r="K81" s="77"/>
      <c r="N81" s="2">
        <f t="shared" si="22"/>
        <v>54166.66666666667</v>
      </c>
      <c r="AL81" s="77">
        <f t="shared" si="19"/>
        <v>40000</v>
      </c>
      <c r="AM81" s="106"/>
      <c r="AN81" s="106"/>
      <c r="AO81" s="106">
        <v>40000</v>
      </c>
      <c r="AP81" s="106"/>
      <c r="AQ81" s="77"/>
      <c r="AS81" s="1">
        <f t="shared" si="17"/>
        <v>40000</v>
      </c>
      <c r="AU81" s="77">
        <f t="shared" si="20"/>
        <v>63000</v>
      </c>
      <c r="AV81" s="106"/>
      <c r="AW81" s="106"/>
      <c r="AX81" s="106">
        <v>63000</v>
      </c>
      <c r="AY81" s="106"/>
      <c r="AZ81" s="77"/>
      <c r="BA81" s="77">
        <f t="shared" si="21"/>
        <v>65000</v>
      </c>
      <c r="BB81" s="106"/>
      <c r="BC81" s="106"/>
      <c r="BD81" s="106">
        <v>65000</v>
      </c>
      <c r="BE81" s="106"/>
      <c r="BF81" s="77"/>
    </row>
    <row r="82" spans="1:58" ht="12">
      <c r="A82" s="94"/>
      <c r="B82" s="136"/>
      <c r="C82" s="129" t="s">
        <v>130</v>
      </c>
      <c r="D82" s="9">
        <v>421429</v>
      </c>
      <c r="E82" s="76" t="s">
        <v>131</v>
      </c>
      <c r="F82" s="77">
        <f t="shared" si="18"/>
        <v>5000</v>
      </c>
      <c r="G82" s="106"/>
      <c r="H82" s="106"/>
      <c r="I82" s="106">
        <v>5000</v>
      </c>
      <c r="J82" s="106"/>
      <c r="K82" s="77"/>
      <c r="N82" s="2">
        <f t="shared" si="22"/>
        <v>4166.666666666667</v>
      </c>
      <c r="AL82" s="77">
        <f t="shared" si="19"/>
        <v>2000</v>
      </c>
      <c r="AM82" s="106"/>
      <c r="AN82" s="106"/>
      <c r="AO82" s="106">
        <v>2000</v>
      </c>
      <c r="AP82" s="106"/>
      <c r="AQ82" s="77"/>
      <c r="AS82" s="1">
        <f t="shared" si="17"/>
        <v>2000</v>
      </c>
      <c r="AU82" s="77">
        <f t="shared" si="20"/>
        <v>2500</v>
      </c>
      <c r="AV82" s="106"/>
      <c r="AW82" s="106"/>
      <c r="AX82" s="106">
        <v>2500</v>
      </c>
      <c r="AY82" s="106"/>
      <c r="AZ82" s="77"/>
      <c r="BA82" s="77">
        <f t="shared" si="21"/>
        <v>5000</v>
      </c>
      <c r="BB82" s="106"/>
      <c r="BC82" s="106"/>
      <c r="BD82" s="106">
        <v>5000</v>
      </c>
      <c r="BE82" s="106"/>
      <c r="BF82" s="77"/>
    </row>
    <row r="83" spans="1:58" ht="12">
      <c r="A83" s="130"/>
      <c r="B83" s="137"/>
      <c r="C83" s="131" t="s">
        <v>132</v>
      </c>
      <c r="D83" s="12">
        <v>421500</v>
      </c>
      <c r="E83" s="126" t="s">
        <v>133</v>
      </c>
      <c r="F83" s="86">
        <f t="shared" si="18"/>
        <v>296400</v>
      </c>
      <c r="G83" s="127">
        <f>+G85+G86+G87+G88</f>
        <v>0</v>
      </c>
      <c r="H83" s="127">
        <f>+H85+H86+H87+H88</f>
        <v>0</v>
      </c>
      <c r="I83" s="127">
        <f>+I85+I86+I87+I88</f>
        <v>296400</v>
      </c>
      <c r="J83" s="127">
        <f>+J85+J86+J87+J88</f>
        <v>0</v>
      </c>
      <c r="K83" s="86">
        <f>+K85+K86+K87+K88</f>
        <v>0</v>
      </c>
      <c r="L83" s="15"/>
      <c r="M83" s="15"/>
      <c r="N83" s="16">
        <f t="shared" si="22"/>
        <v>247000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87">
        <f t="shared" si="19"/>
        <v>942000</v>
      </c>
      <c r="AM83" s="127">
        <f>+AM85+AM86+AM87+AM88</f>
        <v>0</v>
      </c>
      <c r="AN83" s="127">
        <f>+AN85+AN86+AN87+AN88</f>
        <v>0</v>
      </c>
      <c r="AO83" s="127">
        <f>+AO85+AO86+AO87+AO88</f>
        <v>942000</v>
      </c>
      <c r="AP83" s="127">
        <f>+AP85+AP86+AP87+AP88</f>
        <v>0</v>
      </c>
      <c r="AQ83" s="86">
        <f>+AQ85+AQ86+AQ87+AQ88</f>
        <v>0</v>
      </c>
      <c r="AR83" s="15"/>
      <c r="AS83" s="15">
        <f t="shared" si="17"/>
        <v>942000</v>
      </c>
      <c r="AT83" s="15"/>
      <c r="AU83" s="86">
        <f t="shared" si="20"/>
        <v>484200</v>
      </c>
      <c r="AV83" s="127">
        <f>+AV85+AV86+AV87+AV88</f>
        <v>0</v>
      </c>
      <c r="AW83" s="127">
        <f>+AW85+AW86+AW87+AW88</f>
        <v>0</v>
      </c>
      <c r="AX83" s="127">
        <f>+AX85+AX86+AX87+AX88+AX84</f>
        <v>484200</v>
      </c>
      <c r="AY83" s="127">
        <f>+AY85+AY86+AY87+AY88</f>
        <v>0</v>
      </c>
      <c r="AZ83" s="86">
        <f>+AZ85+AZ86+AZ87+AZ88</f>
        <v>0</v>
      </c>
      <c r="BA83" s="86">
        <f t="shared" si="21"/>
        <v>474300</v>
      </c>
      <c r="BB83" s="127">
        <f>+BB85+BB86+BB87+BB88</f>
        <v>0</v>
      </c>
      <c r="BC83" s="127">
        <f>+BC85+BC86+BC87+BC88</f>
        <v>0</v>
      </c>
      <c r="BD83" s="127">
        <f>+BD85+BD86+BD87+BD88</f>
        <v>474300</v>
      </c>
      <c r="BE83" s="127">
        <f>+BE85+BE86+BE87+BE88</f>
        <v>0</v>
      </c>
      <c r="BF83" s="86">
        <f>+BF85+BF86+BF87+BF88</f>
        <v>0</v>
      </c>
    </row>
    <row r="84" spans="1:58" ht="12">
      <c r="A84" s="138"/>
      <c r="B84" s="139"/>
      <c r="C84" s="140" t="s">
        <v>134</v>
      </c>
      <c r="D84" s="9">
        <v>421511</v>
      </c>
      <c r="E84" s="76" t="s">
        <v>135</v>
      </c>
      <c r="F84" s="77">
        <f t="shared" si="18"/>
        <v>46700</v>
      </c>
      <c r="G84" s="141">
        <v>0</v>
      </c>
      <c r="H84" s="141">
        <v>0</v>
      </c>
      <c r="I84" s="106">
        <v>46700</v>
      </c>
      <c r="J84" s="141">
        <v>0</v>
      </c>
      <c r="K84" s="79">
        <v>0</v>
      </c>
      <c r="AL84" s="77"/>
      <c r="AM84" s="141"/>
      <c r="AN84" s="141"/>
      <c r="AO84" s="141"/>
      <c r="AP84" s="141"/>
      <c r="AQ84" s="79"/>
      <c r="AU84" s="77">
        <f t="shared" si="20"/>
        <v>71000</v>
      </c>
      <c r="AV84" s="141"/>
      <c r="AW84" s="141"/>
      <c r="AX84" s="106">
        <v>71000</v>
      </c>
      <c r="AY84" s="141"/>
      <c r="AZ84" s="79"/>
      <c r="BA84" s="77">
        <f t="shared" si="21"/>
        <v>46700</v>
      </c>
      <c r="BB84" s="141">
        <v>0</v>
      </c>
      <c r="BC84" s="141">
        <v>0</v>
      </c>
      <c r="BD84" s="106">
        <v>46700</v>
      </c>
      <c r="BE84" s="141">
        <v>0</v>
      </c>
      <c r="BF84" s="79">
        <v>0</v>
      </c>
    </row>
    <row r="85" spans="1:58" ht="12">
      <c r="A85" s="138"/>
      <c r="B85" s="264"/>
      <c r="C85" s="142" t="s">
        <v>136</v>
      </c>
      <c r="D85" s="9">
        <v>421512</v>
      </c>
      <c r="E85" s="23" t="s">
        <v>137</v>
      </c>
      <c r="F85" s="77">
        <f t="shared" si="18"/>
        <v>225000</v>
      </c>
      <c r="G85" s="77"/>
      <c r="H85" s="77"/>
      <c r="I85" s="143">
        <v>225000</v>
      </c>
      <c r="J85" s="106"/>
      <c r="K85" s="77"/>
      <c r="N85" s="2">
        <v>45000</v>
      </c>
      <c r="AL85" s="77">
        <f aca="true" t="shared" si="23" ref="AL85:AL103">+AM85+AN85+AO85+AP85+AQ85</f>
        <v>310000</v>
      </c>
      <c r="AM85" s="77"/>
      <c r="AN85" s="77"/>
      <c r="AO85" s="143">
        <v>310000</v>
      </c>
      <c r="AP85" s="106"/>
      <c r="AQ85" s="77"/>
      <c r="AS85" s="1">
        <f aca="true" t="shared" si="24" ref="AS85:AS119">AL85-AN85-AQ85</f>
        <v>310000</v>
      </c>
      <c r="AU85" s="77">
        <f t="shared" si="20"/>
        <v>236000</v>
      </c>
      <c r="AV85" s="77"/>
      <c r="AW85" s="77"/>
      <c r="AX85" s="143">
        <v>236000</v>
      </c>
      <c r="AY85" s="106"/>
      <c r="AZ85" s="77"/>
      <c r="BA85" s="77">
        <f t="shared" si="21"/>
        <v>325000</v>
      </c>
      <c r="BB85" s="77"/>
      <c r="BC85" s="77"/>
      <c r="BD85" s="143">
        <v>325000</v>
      </c>
      <c r="BE85" s="106"/>
      <c r="BF85" s="77"/>
    </row>
    <row r="86" spans="1:58" ht="12">
      <c r="A86" s="138"/>
      <c r="B86" s="264"/>
      <c r="C86" s="142" t="s">
        <v>138</v>
      </c>
      <c r="D86" s="9">
        <v>421519</v>
      </c>
      <c r="E86" s="23" t="s">
        <v>139</v>
      </c>
      <c r="F86" s="77">
        <f t="shared" si="18"/>
        <v>0</v>
      </c>
      <c r="G86" s="77"/>
      <c r="H86" s="77"/>
      <c r="I86" s="143">
        <v>0</v>
      </c>
      <c r="J86" s="106"/>
      <c r="K86" s="77"/>
      <c r="N86" s="2">
        <v>174000</v>
      </c>
      <c r="AL86" s="77">
        <f t="shared" si="23"/>
        <v>102000</v>
      </c>
      <c r="AM86" s="77"/>
      <c r="AN86" s="77"/>
      <c r="AO86" s="143">
        <v>102000</v>
      </c>
      <c r="AP86" s="106"/>
      <c r="AQ86" s="77"/>
      <c r="AS86" s="1">
        <f t="shared" si="24"/>
        <v>102000</v>
      </c>
      <c r="AU86" s="77">
        <f t="shared" si="20"/>
        <v>0</v>
      </c>
      <c r="AV86" s="77"/>
      <c r="AW86" s="77"/>
      <c r="AX86" s="143"/>
      <c r="AY86" s="106"/>
      <c r="AZ86" s="77"/>
      <c r="BA86" s="77">
        <f t="shared" si="21"/>
        <v>0</v>
      </c>
      <c r="BB86" s="77"/>
      <c r="BC86" s="77"/>
      <c r="BD86" s="143">
        <v>0</v>
      </c>
      <c r="BE86" s="106"/>
      <c r="BF86" s="77"/>
    </row>
    <row r="87" spans="1:58" ht="12">
      <c r="A87" s="138"/>
      <c r="B87" s="264"/>
      <c r="C87" s="142" t="s">
        <v>140</v>
      </c>
      <c r="D87" s="9">
        <v>421521</v>
      </c>
      <c r="E87" s="23" t="s">
        <v>141</v>
      </c>
      <c r="F87" s="77">
        <f t="shared" si="18"/>
        <v>21100</v>
      </c>
      <c r="G87" s="77"/>
      <c r="H87" s="77"/>
      <c r="I87" s="143">
        <v>21100</v>
      </c>
      <c r="J87" s="106"/>
      <c r="K87" s="77"/>
      <c r="N87" s="2">
        <v>70000</v>
      </c>
      <c r="AL87" s="77">
        <f t="shared" si="23"/>
        <v>120000</v>
      </c>
      <c r="AM87" s="77"/>
      <c r="AN87" s="77"/>
      <c r="AO87" s="143">
        <v>120000</v>
      </c>
      <c r="AP87" s="106"/>
      <c r="AQ87" s="77"/>
      <c r="AS87" s="1">
        <f t="shared" si="24"/>
        <v>120000</v>
      </c>
      <c r="AU87" s="77">
        <f t="shared" si="20"/>
        <v>65200</v>
      </c>
      <c r="AV87" s="77"/>
      <c r="AW87" s="77"/>
      <c r="AX87" s="143">
        <v>65200</v>
      </c>
      <c r="AY87" s="106"/>
      <c r="AZ87" s="77"/>
      <c r="BA87" s="77">
        <f t="shared" si="21"/>
        <v>99000</v>
      </c>
      <c r="BB87" s="77"/>
      <c r="BC87" s="77"/>
      <c r="BD87" s="143">
        <v>99000</v>
      </c>
      <c r="BE87" s="106"/>
      <c r="BF87" s="77"/>
    </row>
    <row r="88" spans="1:58" ht="12">
      <c r="A88" s="138"/>
      <c r="B88" s="144"/>
      <c r="C88" s="142" t="s">
        <v>142</v>
      </c>
      <c r="D88" s="9">
        <v>421513</v>
      </c>
      <c r="E88" s="76" t="s">
        <v>143</v>
      </c>
      <c r="F88" s="77">
        <f t="shared" si="18"/>
        <v>50300</v>
      </c>
      <c r="G88" s="106"/>
      <c r="H88" s="106"/>
      <c r="I88" s="145">
        <v>50300</v>
      </c>
      <c r="J88" s="106"/>
      <c r="K88" s="77"/>
      <c r="N88" s="2">
        <v>150000</v>
      </c>
      <c r="AL88" s="77">
        <f t="shared" si="23"/>
        <v>410000</v>
      </c>
      <c r="AM88" s="106"/>
      <c r="AN88" s="106"/>
      <c r="AO88" s="145">
        <v>410000</v>
      </c>
      <c r="AP88" s="106"/>
      <c r="AQ88" s="77"/>
      <c r="AS88" s="1">
        <f t="shared" si="24"/>
        <v>410000</v>
      </c>
      <c r="AU88" s="77">
        <f t="shared" si="20"/>
        <v>112000</v>
      </c>
      <c r="AV88" s="106"/>
      <c r="AW88" s="106"/>
      <c r="AX88" s="145">
        <v>112000</v>
      </c>
      <c r="AY88" s="106"/>
      <c r="AZ88" s="77"/>
      <c r="BA88" s="77">
        <f t="shared" si="21"/>
        <v>50300</v>
      </c>
      <c r="BB88" s="106"/>
      <c r="BC88" s="106"/>
      <c r="BD88" s="145">
        <v>50300</v>
      </c>
      <c r="BE88" s="106"/>
      <c r="BF88" s="77"/>
    </row>
    <row r="89" spans="1:58" ht="12">
      <c r="A89" s="130"/>
      <c r="B89" s="146"/>
      <c r="C89" s="131" t="s">
        <v>144</v>
      </c>
      <c r="D89" s="147">
        <v>421622</v>
      </c>
      <c r="E89" s="126" t="s">
        <v>145</v>
      </c>
      <c r="F89" s="86">
        <f t="shared" si="18"/>
        <v>130000</v>
      </c>
      <c r="G89" s="127"/>
      <c r="H89" s="127"/>
      <c r="I89" s="258">
        <v>130000</v>
      </c>
      <c r="J89" s="127"/>
      <c r="K89" s="86"/>
      <c r="L89" s="15"/>
      <c r="M89" s="15"/>
      <c r="N89" s="16">
        <f>+I89/1.2</f>
        <v>108333.33333333334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87">
        <f t="shared" si="23"/>
        <v>90000</v>
      </c>
      <c r="AM89" s="127"/>
      <c r="AN89" s="127"/>
      <c r="AO89" s="127">
        <v>90000</v>
      </c>
      <c r="AP89" s="127"/>
      <c r="AQ89" s="86"/>
      <c r="AR89" s="15"/>
      <c r="AS89" s="15">
        <f t="shared" si="24"/>
        <v>90000</v>
      </c>
      <c r="AT89" s="15"/>
      <c r="AU89" s="86">
        <f t="shared" si="20"/>
        <v>128000</v>
      </c>
      <c r="AV89" s="127"/>
      <c r="AW89" s="127"/>
      <c r="AX89" s="148">
        <v>118000</v>
      </c>
      <c r="AY89" s="127"/>
      <c r="AZ89" s="86">
        <v>10000</v>
      </c>
      <c r="BA89" s="86">
        <f t="shared" si="21"/>
        <v>140000</v>
      </c>
      <c r="BB89" s="127"/>
      <c r="BC89" s="127"/>
      <c r="BD89" s="258">
        <v>130000</v>
      </c>
      <c r="BE89" s="127"/>
      <c r="BF89" s="86">
        <v>10000</v>
      </c>
    </row>
    <row r="90" spans="1:58" ht="12">
      <c r="A90" s="130"/>
      <c r="B90" s="146"/>
      <c r="C90" s="131" t="s">
        <v>146</v>
      </c>
      <c r="D90" s="147">
        <v>421625</v>
      </c>
      <c r="E90" s="126" t="s">
        <v>147</v>
      </c>
      <c r="F90" s="86">
        <f>G90+H90+I90+J90+K90</f>
        <v>160000</v>
      </c>
      <c r="G90" s="127"/>
      <c r="H90" s="127"/>
      <c r="I90" s="258">
        <v>160000</v>
      </c>
      <c r="J90" s="127"/>
      <c r="K90" s="86"/>
      <c r="L90" s="15"/>
      <c r="M90" s="15"/>
      <c r="N90" s="1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87">
        <f t="shared" si="23"/>
        <v>20000</v>
      </c>
      <c r="AM90" s="127"/>
      <c r="AN90" s="127"/>
      <c r="AO90" s="127">
        <v>20000</v>
      </c>
      <c r="AP90" s="127"/>
      <c r="AQ90" s="86"/>
      <c r="AR90" s="15"/>
      <c r="AS90" s="15">
        <f t="shared" si="24"/>
        <v>20000</v>
      </c>
      <c r="AT90" s="15"/>
      <c r="AU90" s="87">
        <f>AV90+AW90+AX90+AY90+AZ90</f>
        <v>176100</v>
      </c>
      <c r="AV90" s="127"/>
      <c r="AW90" s="127"/>
      <c r="AX90" s="148">
        <v>176100</v>
      </c>
      <c r="AY90" s="127"/>
      <c r="AZ90" s="86"/>
      <c r="BA90" s="86">
        <f>BB90+BC90+BD90+BE90+BF90</f>
        <v>170000</v>
      </c>
      <c r="BB90" s="127"/>
      <c r="BC90" s="127"/>
      <c r="BD90" s="258">
        <v>160000</v>
      </c>
      <c r="BE90" s="127"/>
      <c r="BF90" s="86">
        <v>10000</v>
      </c>
    </row>
    <row r="91" spans="1:58" ht="12">
      <c r="A91" s="149"/>
      <c r="B91" s="134"/>
      <c r="C91" s="131" t="s">
        <v>148</v>
      </c>
      <c r="D91" s="147">
        <v>421911</v>
      </c>
      <c r="E91" s="126" t="s">
        <v>149</v>
      </c>
      <c r="F91" s="86">
        <f>G91+H91+I91+J91+K91</f>
        <v>20000</v>
      </c>
      <c r="G91" s="127"/>
      <c r="H91" s="127"/>
      <c r="I91" s="127"/>
      <c r="J91" s="127"/>
      <c r="K91" s="87">
        <v>20000</v>
      </c>
      <c r="L91" s="15"/>
      <c r="M91" s="15"/>
      <c r="N91" s="16">
        <f aca="true" t="shared" si="25" ref="N91:N103">+I91/1.2</f>
        <v>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87">
        <f t="shared" si="23"/>
        <v>0</v>
      </c>
      <c r="AM91" s="127"/>
      <c r="AN91" s="127"/>
      <c r="AO91" s="127"/>
      <c r="AP91" s="127"/>
      <c r="AQ91" s="86"/>
      <c r="AR91" s="15"/>
      <c r="AS91" s="15">
        <f t="shared" si="24"/>
        <v>0</v>
      </c>
      <c r="AT91" s="15"/>
      <c r="AU91" s="86">
        <f>AV91+AW91+AX91+AY91+AZ91</f>
        <v>20000</v>
      </c>
      <c r="AV91" s="127"/>
      <c r="AW91" s="127"/>
      <c r="AX91" s="148">
        <v>0</v>
      </c>
      <c r="AY91" s="127"/>
      <c r="AZ91" s="87">
        <v>20000</v>
      </c>
      <c r="BA91" s="86">
        <f>BB91+BC91+BD91+BE91+BF91</f>
        <v>20000</v>
      </c>
      <c r="BB91" s="127"/>
      <c r="BC91" s="127"/>
      <c r="BD91" s="127"/>
      <c r="BE91" s="127"/>
      <c r="BF91" s="87">
        <v>20000</v>
      </c>
    </row>
    <row r="92" spans="1:58" ht="12.75" customHeight="1">
      <c r="A92" s="150">
        <v>2</v>
      </c>
      <c r="B92" s="119">
        <v>422000</v>
      </c>
      <c r="C92" s="151"/>
      <c r="D92" s="261" t="s">
        <v>150</v>
      </c>
      <c r="E92" s="261"/>
      <c r="F92" s="152">
        <f aca="true" t="shared" si="26" ref="F92:F103">+G92+H92+I92+J92+K92</f>
        <v>685000</v>
      </c>
      <c r="G92" s="123">
        <f>+G93+G98</f>
        <v>0</v>
      </c>
      <c r="H92" s="123">
        <f>+H93+H98</f>
        <v>0</v>
      </c>
      <c r="I92" s="123">
        <f>+I93+I98</f>
        <v>685000</v>
      </c>
      <c r="J92" s="153">
        <f>+J93+J98</f>
        <v>0</v>
      </c>
      <c r="K92" s="69">
        <f>+K93+K98</f>
        <v>0</v>
      </c>
      <c r="L92" s="115"/>
      <c r="M92" s="115"/>
      <c r="N92" s="116">
        <f t="shared" si="25"/>
        <v>570833.3333333334</v>
      </c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54">
        <f t="shared" si="23"/>
        <v>887024</v>
      </c>
      <c r="AM92" s="123">
        <f>+AM93+AM98</f>
        <v>0</v>
      </c>
      <c r="AN92" s="123">
        <f>+AN93+AN98</f>
        <v>0</v>
      </c>
      <c r="AO92" s="123">
        <f>+AO93</f>
        <v>887024</v>
      </c>
      <c r="AP92" s="153">
        <f>+AP93+AP98</f>
        <v>0</v>
      </c>
      <c r="AQ92" s="69">
        <f>+AQ93+AQ98</f>
        <v>0</v>
      </c>
      <c r="AR92" s="115"/>
      <c r="AS92" s="115">
        <f t="shared" si="24"/>
        <v>887024</v>
      </c>
      <c r="AT92" s="115"/>
      <c r="AU92" s="152">
        <f aca="true" t="shared" si="27" ref="AU92:AU103">+AV92+AW92+AX92+AY92+AZ92</f>
        <v>1059000</v>
      </c>
      <c r="AV92" s="123">
        <f>+AV93+AV98</f>
        <v>0</v>
      </c>
      <c r="AW92" s="123">
        <f>+AW93+AW98</f>
        <v>0</v>
      </c>
      <c r="AX92" s="123">
        <f>+AX93+AX98</f>
        <v>957000</v>
      </c>
      <c r="AY92" s="123">
        <f>+AY93+AY98</f>
        <v>0</v>
      </c>
      <c r="AZ92" s="123">
        <f>+AZ93+AZ98</f>
        <v>102000</v>
      </c>
      <c r="BA92" s="152">
        <f aca="true" t="shared" si="28" ref="BA92:BA100">+BB92+BC92+BD92+BE92+BF92</f>
        <v>790000</v>
      </c>
      <c r="BB92" s="123">
        <f>+BB93+BB98</f>
        <v>0</v>
      </c>
      <c r="BC92" s="123">
        <f>+BC93+BC98</f>
        <v>0</v>
      </c>
      <c r="BD92" s="123">
        <f>+BD93+BD98</f>
        <v>685000</v>
      </c>
      <c r="BE92" s="153">
        <f>+BE93+BE98</f>
        <v>0</v>
      </c>
      <c r="BF92" s="69">
        <f>+BF93+BF98</f>
        <v>105000</v>
      </c>
    </row>
    <row r="93" spans="1:58" ht="12">
      <c r="A93" s="155"/>
      <c r="B93" s="156"/>
      <c r="C93" s="157" t="s">
        <v>151</v>
      </c>
      <c r="D93" s="119">
        <v>422100</v>
      </c>
      <c r="E93" s="158" t="s">
        <v>152</v>
      </c>
      <c r="F93" s="154">
        <f t="shared" si="26"/>
        <v>10000</v>
      </c>
      <c r="G93" s="152"/>
      <c r="H93" s="152"/>
      <c r="I93" s="152">
        <f>+I94+I95+I96</f>
        <v>10000</v>
      </c>
      <c r="J93" s="121"/>
      <c r="K93" s="152">
        <f>K94</f>
        <v>0</v>
      </c>
      <c r="L93" s="115"/>
      <c r="M93" s="115"/>
      <c r="N93" s="116">
        <f t="shared" si="25"/>
        <v>8333.333333333334</v>
      </c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54">
        <f t="shared" si="23"/>
        <v>887024</v>
      </c>
      <c r="AM93" s="152"/>
      <c r="AN93" s="152"/>
      <c r="AO93" s="152">
        <f>AO94+AO95</f>
        <v>887024</v>
      </c>
      <c r="AP93" s="121"/>
      <c r="AQ93" s="152"/>
      <c r="AR93" s="115"/>
      <c r="AS93" s="115">
        <f t="shared" si="24"/>
        <v>887024</v>
      </c>
      <c r="AT93" s="115"/>
      <c r="AU93" s="154">
        <f t="shared" si="27"/>
        <v>16000</v>
      </c>
      <c r="AV93" s="152"/>
      <c r="AW93" s="152"/>
      <c r="AX93" s="152">
        <f>+AX94+AX95+AX96</f>
        <v>4000</v>
      </c>
      <c r="AY93" s="121"/>
      <c r="AZ93" s="152">
        <f>AZ94+AZ95+AZ96+AZ97</f>
        <v>12000</v>
      </c>
      <c r="BA93" s="154">
        <f t="shared" si="28"/>
        <v>15000</v>
      </c>
      <c r="BB93" s="152"/>
      <c r="BC93" s="152"/>
      <c r="BD93" s="152">
        <f>+BD94+BD95+BD96</f>
        <v>10000</v>
      </c>
      <c r="BE93" s="152">
        <f>+BE94+BE95+BE96</f>
        <v>0</v>
      </c>
      <c r="BF93" s="152">
        <f>+BF94+BF95+BF96</f>
        <v>5000</v>
      </c>
    </row>
    <row r="94" spans="1:58" ht="12">
      <c r="A94" s="159"/>
      <c r="B94" s="266"/>
      <c r="C94" s="129" t="s">
        <v>153</v>
      </c>
      <c r="D94" s="9">
        <v>422111</v>
      </c>
      <c r="E94" s="23" t="s">
        <v>152</v>
      </c>
      <c r="F94" s="77">
        <f t="shared" si="26"/>
        <v>0</v>
      </c>
      <c r="G94" s="77"/>
      <c r="H94" s="77"/>
      <c r="I94" s="77">
        <v>0</v>
      </c>
      <c r="J94" s="106"/>
      <c r="K94" s="77"/>
      <c r="N94" s="2">
        <f t="shared" si="25"/>
        <v>0</v>
      </c>
      <c r="AL94" s="77">
        <f t="shared" si="23"/>
        <v>787024</v>
      </c>
      <c r="AM94" s="77"/>
      <c r="AN94" s="77"/>
      <c r="AO94" s="77">
        <v>787024</v>
      </c>
      <c r="AP94" s="106"/>
      <c r="AQ94" s="77"/>
      <c r="AS94" s="1">
        <f t="shared" si="24"/>
        <v>787024</v>
      </c>
      <c r="AU94" s="77">
        <f t="shared" si="27"/>
        <v>0</v>
      </c>
      <c r="AV94" s="77"/>
      <c r="AW94" s="77"/>
      <c r="AX94" s="77"/>
      <c r="AY94" s="106"/>
      <c r="AZ94" s="77"/>
      <c r="BA94" s="77">
        <f t="shared" si="28"/>
        <v>0</v>
      </c>
      <c r="BB94" s="77"/>
      <c r="BC94" s="77"/>
      <c r="BD94" s="77">
        <v>0</v>
      </c>
      <c r="BE94" s="106"/>
      <c r="BF94" s="77"/>
    </row>
    <row r="95" spans="1:58" ht="12">
      <c r="A95" s="159"/>
      <c r="B95" s="266"/>
      <c r="C95" s="129" t="s">
        <v>154</v>
      </c>
      <c r="D95" s="9">
        <v>422121</v>
      </c>
      <c r="E95" s="23" t="s">
        <v>155</v>
      </c>
      <c r="F95" s="77">
        <f t="shared" si="26"/>
        <v>10000</v>
      </c>
      <c r="G95" s="77"/>
      <c r="H95" s="77"/>
      <c r="I95" s="77">
        <v>10000</v>
      </c>
      <c r="J95" s="106"/>
      <c r="K95" s="77"/>
      <c r="N95" s="2">
        <f t="shared" si="25"/>
        <v>8333.333333333334</v>
      </c>
      <c r="AL95" s="77">
        <f t="shared" si="23"/>
        <v>105000</v>
      </c>
      <c r="AM95" s="77"/>
      <c r="AN95" s="77"/>
      <c r="AO95" s="77">
        <v>100000</v>
      </c>
      <c r="AP95" s="106"/>
      <c r="AQ95" s="77">
        <v>5000</v>
      </c>
      <c r="AS95" s="1">
        <f t="shared" si="24"/>
        <v>100000</v>
      </c>
      <c r="AU95" s="77">
        <f t="shared" si="27"/>
        <v>10000</v>
      </c>
      <c r="AV95" s="77"/>
      <c r="AW95" s="77"/>
      <c r="AX95" s="77"/>
      <c r="AY95" s="106"/>
      <c r="AZ95" s="77">
        <v>10000</v>
      </c>
      <c r="BA95" s="77">
        <f t="shared" si="28"/>
        <v>10000</v>
      </c>
      <c r="BB95" s="77"/>
      <c r="BC95" s="77"/>
      <c r="BD95" s="77">
        <v>10000</v>
      </c>
      <c r="BE95" s="106"/>
      <c r="BF95" s="77"/>
    </row>
    <row r="96" spans="1:58" ht="12">
      <c r="A96" s="159"/>
      <c r="B96" s="266"/>
      <c r="C96" s="129" t="s">
        <v>156</v>
      </c>
      <c r="D96" s="9">
        <v>422199</v>
      </c>
      <c r="E96" s="23" t="s">
        <v>464</v>
      </c>
      <c r="F96" s="77">
        <f t="shared" si="26"/>
        <v>5000</v>
      </c>
      <c r="G96" s="77"/>
      <c r="H96" s="77"/>
      <c r="I96" s="77">
        <v>0</v>
      </c>
      <c r="J96" s="106"/>
      <c r="K96" s="77">
        <v>5000</v>
      </c>
      <c r="N96" s="2">
        <f t="shared" si="25"/>
        <v>0</v>
      </c>
      <c r="AL96" s="77">
        <f t="shared" si="23"/>
        <v>0</v>
      </c>
      <c r="AM96" s="77"/>
      <c r="AN96" s="77"/>
      <c r="AO96" s="77"/>
      <c r="AP96" s="106"/>
      <c r="AQ96" s="77"/>
      <c r="AS96" s="1">
        <f t="shared" si="24"/>
        <v>0</v>
      </c>
      <c r="AU96" s="77">
        <f t="shared" si="27"/>
        <v>6000</v>
      </c>
      <c r="AV96" s="77"/>
      <c r="AW96" s="77"/>
      <c r="AX96" s="77">
        <v>4000</v>
      </c>
      <c r="AY96" s="106"/>
      <c r="AZ96" s="77">
        <v>2000</v>
      </c>
      <c r="BA96" s="77">
        <f t="shared" si="28"/>
        <v>5000</v>
      </c>
      <c r="BB96" s="77"/>
      <c r="BC96" s="77"/>
      <c r="BD96" s="77">
        <v>0</v>
      </c>
      <c r="BE96" s="106"/>
      <c r="BF96" s="77">
        <v>5000</v>
      </c>
    </row>
    <row r="97" spans="1:58" ht="12">
      <c r="A97" s="159"/>
      <c r="B97" s="266"/>
      <c r="C97" s="128" t="s">
        <v>157</v>
      </c>
      <c r="D97" s="56">
        <v>422200</v>
      </c>
      <c r="E97" s="160" t="s">
        <v>158</v>
      </c>
      <c r="F97" s="77">
        <f t="shared" si="26"/>
        <v>0</v>
      </c>
      <c r="G97" s="77"/>
      <c r="H97" s="77"/>
      <c r="I97" s="77">
        <v>0</v>
      </c>
      <c r="J97" s="106"/>
      <c r="K97" s="77"/>
      <c r="N97" s="2">
        <f t="shared" si="25"/>
        <v>0</v>
      </c>
      <c r="AL97" s="77">
        <f t="shared" si="23"/>
        <v>0</v>
      </c>
      <c r="AM97" s="77"/>
      <c r="AN97" s="77"/>
      <c r="AO97" s="77"/>
      <c r="AP97" s="106"/>
      <c r="AQ97" s="77"/>
      <c r="AS97" s="1">
        <f t="shared" si="24"/>
        <v>0</v>
      </c>
      <c r="AU97" s="77">
        <f t="shared" si="27"/>
        <v>0</v>
      </c>
      <c r="AV97" s="77"/>
      <c r="AW97" s="77"/>
      <c r="AX97" s="77"/>
      <c r="AY97" s="106"/>
      <c r="AZ97" s="77"/>
      <c r="BA97" s="77">
        <f t="shared" si="28"/>
        <v>0</v>
      </c>
      <c r="BB97" s="77"/>
      <c r="BC97" s="77"/>
      <c r="BD97" s="77">
        <v>0</v>
      </c>
      <c r="BE97" s="106"/>
      <c r="BF97" s="77"/>
    </row>
    <row r="98" spans="1:58" ht="12">
      <c r="A98" s="159"/>
      <c r="B98" s="5"/>
      <c r="C98" s="128" t="s">
        <v>159</v>
      </c>
      <c r="D98" s="56">
        <v>422300</v>
      </c>
      <c r="E98" s="160" t="s">
        <v>160</v>
      </c>
      <c r="F98" s="79">
        <f t="shared" si="26"/>
        <v>675000</v>
      </c>
      <c r="G98" s="79"/>
      <c r="H98" s="79"/>
      <c r="I98" s="79">
        <f>+I99+I100</f>
        <v>675000</v>
      </c>
      <c r="J98" s="141"/>
      <c r="K98" s="79"/>
      <c r="N98" s="2">
        <f t="shared" si="25"/>
        <v>562500</v>
      </c>
      <c r="AL98" s="77">
        <f t="shared" si="23"/>
        <v>0</v>
      </c>
      <c r="AM98" s="79"/>
      <c r="AN98" s="79"/>
      <c r="AO98" s="79">
        <f>+AO99+AO100</f>
        <v>0</v>
      </c>
      <c r="AP98" s="141"/>
      <c r="AQ98" s="79"/>
      <c r="AS98" s="1">
        <f t="shared" si="24"/>
        <v>0</v>
      </c>
      <c r="AU98" s="79">
        <f t="shared" si="27"/>
        <v>1043000</v>
      </c>
      <c r="AV98" s="79"/>
      <c r="AW98" s="79"/>
      <c r="AX98" s="79">
        <f>AX99+AX100</f>
        <v>953000</v>
      </c>
      <c r="AY98" s="141"/>
      <c r="AZ98" s="79">
        <f>AZ99+AZ101+AZ100</f>
        <v>90000</v>
      </c>
      <c r="BA98" s="79">
        <f t="shared" si="28"/>
        <v>775000</v>
      </c>
      <c r="BB98" s="79"/>
      <c r="BC98" s="79"/>
      <c r="BD98" s="79">
        <f>+BD99+BD100</f>
        <v>675000</v>
      </c>
      <c r="BE98" s="79">
        <f>+BE99+BE100</f>
        <v>0</v>
      </c>
      <c r="BF98" s="79">
        <f>+BF99+BF100</f>
        <v>100000</v>
      </c>
    </row>
    <row r="99" spans="1:58" ht="12">
      <c r="A99" s="159"/>
      <c r="B99" s="5"/>
      <c r="C99" s="129" t="s">
        <v>161</v>
      </c>
      <c r="D99" s="9">
        <v>422311</v>
      </c>
      <c r="E99" s="23" t="s">
        <v>160</v>
      </c>
      <c r="F99" s="77">
        <f t="shared" si="26"/>
        <v>600000</v>
      </c>
      <c r="G99" s="77"/>
      <c r="H99" s="77"/>
      <c r="I99" s="77">
        <v>600000</v>
      </c>
      <c r="J99" s="106"/>
      <c r="K99" s="77"/>
      <c r="N99" s="2">
        <f t="shared" si="25"/>
        <v>500000</v>
      </c>
      <c r="AL99" s="77">
        <f t="shared" si="23"/>
        <v>0</v>
      </c>
      <c r="AM99" s="77"/>
      <c r="AN99" s="77"/>
      <c r="AO99" s="77"/>
      <c r="AP99" s="106"/>
      <c r="AQ99" s="77"/>
      <c r="AS99" s="1">
        <f t="shared" si="24"/>
        <v>0</v>
      </c>
      <c r="AU99" s="77">
        <f t="shared" si="27"/>
        <v>888000</v>
      </c>
      <c r="AV99" s="77"/>
      <c r="AW99" s="77"/>
      <c r="AX99" s="77">
        <v>858000</v>
      </c>
      <c r="AY99" s="106"/>
      <c r="AZ99" s="77">
        <v>30000</v>
      </c>
      <c r="BA99" s="77">
        <f t="shared" si="28"/>
        <v>700000</v>
      </c>
      <c r="BB99" s="77"/>
      <c r="BC99" s="77"/>
      <c r="BD99" s="77">
        <v>600000</v>
      </c>
      <c r="BE99" s="106"/>
      <c r="BF99" s="77">
        <v>100000</v>
      </c>
    </row>
    <row r="100" spans="1:58" ht="12">
      <c r="A100" s="161"/>
      <c r="B100" s="162"/>
      <c r="C100" s="129" t="s">
        <v>162</v>
      </c>
      <c r="D100" s="163">
        <v>422321</v>
      </c>
      <c r="E100" s="164" t="s">
        <v>163</v>
      </c>
      <c r="F100" s="143">
        <f t="shared" si="26"/>
        <v>75000</v>
      </c>
      <c r="G100" s="143"/>
      <c r="H100" s="143"/>
      <c r="I100" s="143">
        <v>75000</v>
      </c>
      <c r="J100" s="145"/>
      <c r="K100" s="143"/>
      <c r="L100" s="3"/>
      <c r="M100" s="3"/>
      <c r="N100" s="2">
        <f t="shared" si="25"/>
        <v>62500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143">
        <f t="shared" si="23"/>
        <v>0</v>
      </c>
      <c r="AM100" s="143"/>
      <c r="AN100" s="143"/>
      <c r="AO100" s="143"/>
      <c r="AP100" s="145"/>
      <c r="AQ100" s="143"/>
      <c r="AR100" s="3"/>
      <c r="AS100" s="1">
        <f t="shared" si="24"/>
        <v>0</v>
      </c>
      <c r="AT100" s="3"/>
      <c r="AU100" s="143">
        <f t="shared" si="27"/>
        <v>95000</v>
      </c>
      <c r="AV100" s="143"/>
      <c r="AW100" s="143"/>
      <c r="AX100" s="143">
        <v>95000</v>
      </c>
      <c r="AY100" s="145"/>
      <c r="AZ100" s="143"/>
      <c r="BA100" s="143">
        <f t="shared" si="28"/>
        <v>75000</v>
      </c>
      <c r="BB100" s="143"/>
      <c r="BC100" s="143"/>
      <c r="BD100" s="143">
        <v>75000</v>
      </c>
      <c r="BE100" s="145"/>
      <c r="BF100" s="143"/>
    </row>
    <row r="101" spans="1:58" ht="12">
      <c r="A101" s="161"/>
      <c r="B101" s="162"/>
      <c r="C101" s="129" t="s">
        <v>456</v>
      </c>
      <c r="D101" s="163">
        <v>422394</v>
      </c>
      <c r="E101" s="164" t="s">
        <v>457</v>
      </c>
      <c r="F101" s="143"/>
      <c r="G101" s="255"/>
      <c r="H101" s="143"/>
      <c r="I101" s="143">
        <v>0</v>
      </c>
      <c r="J101" s="145"/>
      <c r="K101" s="143">
        <v>0</v>
      </c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143"/>
      <c r="AM101" s="255"/>
      <c r="AN101" s="255"/>
      <c r="AO101" s="143"/>
      <c r="AP101" s="145"/>
      <c r="AQ101" s="143"/>
      <c r="AR101" s="3"/>
      <c r="AT101" s="3"/>
      <c r="AU101" s="143">
        <f t="shared" si="27"/>
        <v>60000</v>
      </c>
      <c r="AV101" s="255"/>
      <c r="AW101" s="143"/>
      <c r="AX101" s="143"/>
      <c r="AY101" s="145"/>
      <c r="AZ101" s="143">
        <v>60000</v>
      </c>
      <c r="BA101" s="143"/>
      <c r="BB101" s="255"/>
      <c r="BC101" s="143"/>
      <c r="BD101" s="143">
        <v>0</v>
      </c>
      <c r="BE101" s="145"/>
      <c r="BF101" s="143">
        <v>0</v>
      </c>
    </row>
    <row r="102" spans="1:58" ht="12.75" customHeight="1">
      <c r="A102" s="68">
        <v>3</v>
      </c>
      <c r="B102" s="119">
        <v>423000</v>
      </c>
      <c r="C102" s="151"/>
      <c r="D102" s="261" t="s">
        <v>164</v>
      </c>
      <c r="E102" s="261"/>
      <c r="F102" s="152">
        <f t="shared" si="26"/>
        <v>8752000</v>
      </c>
      <c r="G102" s="123"/>
      <c r="H102" s="70">
        <f>+H103+H105+H109+H114+H119+H120+H121</f>
        <v>6012000</v>
      </c>
      <c r="I102" s="70">
        <f>+I103+I105+I109+I114+I119+I120+I121</f>
        <v>1590000</v>
      </c>
      <c r="J102" s="70">
        <f>+J103+J105+J109+J114+J119+J120+J121</f>
        <v>0</v>
      </c>
      <c r="K102" s="70">
        <f>+K103+K105+K109+K114+K119+K120+K121</f>
        <v>1150000</v>
      </c>
      <c r="L102" s="115"/>
      <c r="M102" s="115"/>
      <c r="N102" s="116">
        <f t="shared" si="25"/>
        <v>1325000</v>
      </c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52">
        <f t="shared" si="23"/>
        <v>2710000</v>
      </c>
      <c r="AM102" s="123">
        <f>+AM103+AM105+AM109+AM114+AM119+AM120+AM121</f>
        <v>0</v>
      </c>
      <c r="AN102" s="123">
        <f>+AN103+AN105+AN109+AN114+AN119+AN120+AN121</f>
        <v>0</v>
      </c>
      <c r="AO102" s="70">
        <f>+AO103+AO105+AO109+AO114+AO119+AO120+AO121</f>
        <v>1698000</v>
      </c>
      <c r="AP102" s="117">
        <f>+AP103+AP105+AP109+AP114+AP119+AP120+AP121</f>
        <v>0</v>
      </c>
      <c r="AQ102" s="70">
        <f>+AQ103+AQ105+AQ109+AQ114+AQ119+AQ120+AQ121+AQ118</f>
        <v>1012000</v>
      </c>
      <c r="AR102" s="115"/>
      <c r="AS102" s="115">
        <f t="shared" si="24"/>
        <v>1698000</v>
      </c>
      <c r="AT102" s="115"/>
      <c r="AU102" s="152">
        <f t="shared" si="27"/>
        <v>9047300</v>
      </c>
      <c r="AV102" s="123"/>
      <c r="AW102" s="70">
        <f>+AW103+AW105+AW109+AW114+AW119+AW120+AW121</f>
        <v>6012000</v>
      </c>
      <c r="AX102" s="70">
        <f>+AX103+AX105+AX109+AX114+AX119+AX120+AX121+AX117</f>
        <v>1630300</v>
      </c>
      <c r="AY102" s="70">
        <f>+AY103+AY105+AY109+AY114+AY119+AY120+AY121</f>
        <v>0</v>
      </c>
      <c r="AZ102" s="70">
        <f>+AZ103+AZ105+AZ109+AZ114+AZ119+AZ120+AZ121+AZ117</f>
        <v>1405000</v>
      </c>
      <c r="BA102" s="152">
        <f>+BB102+BC102+BD102+BE102+BF102</f>
        <v>8767000</v>
      </c>
      <c r="BB102" s="123"/>
      <c r="BC102" s="70">
        <f>+BC103+BC105+BC109+BC114+BC119+BC120+BC121</f>
        <v>6012000</v>
      </c>
      <c r="BD102" s="70">
        <f>+BD103+BD105+BD109+BD114+BD119+BD120+BD121</f>
        <v>1590000</v>
      </c>
      <c r="BE102" s="70">
        <f>+BE103+BE105+BE109+BE114+BE119+BE120+BE121</f>
        <v>0</v>
      </c>
      <c r="BF102" s="70">
        <f>+BF103+BF105+BF109+BF114+BF119+BF120+BF121</f>
        <v>1165000</v>
      </c>
    </row>
    <row r="103" spans="1:58" ht="12">
      <c r="A103" s="165"/>
      <c r="B103" s="134"/>
      <c r="C103" s="166" t="s">
        <v>165</v>
      </c>
      <c r="D103" s="12">
        <v>423100</v>
      </c>
      <c r="E103" s="167" t="s">
        <v>166</v>
      </c>
      <c r="F103" s="86">
        <f t="shared" si="26"/>
        <v>0</v>
      </c>
      <c r="G103" s="86"/>
      <c r="H103" s="86"/>
      <c r="I103" s="86"/>
      <c r="J103" s="127"/>
      <c r="K103" s="86">
        <f>K104</f>
        <v>0</v>
      </c>
      <c r="L103" s="15"/>
      <c r="M103" s="15"/>
      <c r="N103" s="16">
        <f t="shared" si="25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86">
        <f t="shared" si="23"/>
        <v>35000</v>
      </c>
      <c r="AM103" s="86"/>
      <c r="AN103" s="86"/>
      <c r="AO103" s="86">
        <v>0</v>
      </c>
      <c r="AP103" s="127"/>
      <c r="AQ103" s="86">
        <v>35000</v>
      </c>
      <c r="AR103" s="15"/>
      <c r="AS103" s="15">
        <f t="shared" si="24"/>
        <v>0</v>
      </c>
      <c r="AT103" s="15"/>
      <c r="AU103" s="86">
        <f t="shared" si="27"/>
        <v>0</v>
      </c>
      <c r="AV103" s="86"/>
      <c r="AW103" s="86"/>
      <c r="AX103" s="86"/>
      <c r="AY103" s="127"/>
      <c r="AZ103" s="86">
        <f>AZ104</f>
        <v>0</v>
      </c>
      <c r="BA103" s="86">
        <f>+BB103+BC103+BD103+BE103+BF103</f>
        <v>0</v>
      </c>
      <c r="BB103" s="86"/>
      <c r="BC103" s="86"/>
      <c r="BD103" s="86"/>
      <c r="BE103" s="127"/>
      <c r="BF103" s="86">
        <f>BF104</f>
        <v>0</v>
      </c>
    </row>
    <row r="104" spans="1:58" ht="12">
      <c r="A104" s="168"/>
      <c r="B104" s="111"/>
      <c r="C104" s="128" t="s">
        <v>167</v>
      </c>
      <c r="D104" s="56">
        <v>423191</v>
      </c>
      <c r="E104" s="23" t="s">
        <v>168</v>
      </c>
      <c r="F104" s="77">
        <f>G104+H104+I104+J104+K104</f>
        <v>0</v>
      </c>
      <c r="G104" s="79"/>
      <c r="H104" s="79"/>
      <c r="I104" s="79">
        <v>0</v>
      </c>
      <c r="J104" s="141"/>
      <c r="K104" s="77"/>
      <c r="AL104" s="77">
        <f>AM104+AN104+AO104+AP104+AQ104</f>
        <v>0</v>
      </c>
      <c r="AM104" s="79"/>
      <c r="AN104" s="79"/>
      <c r="AO104" s="79"/>
      <c r="AP104" s="141"/>
      <c r="AQ104" s="79">
        <v>0</v>
      </c>
      <c r="AS104" s="1">
        <f t="shared" si="24"/>
        <v>0</v>
      </c>
      <c r="AU104" s="77">
        <f>AV104+AW104+AX104+AY104+AZ104</f>
        <v>0</v>
      </c>
      <c r="AV104" s="79"/>
      <c r="AW104" s="79"/>
      <c r="AX104" s="79">
        <v>0</v>
      </c>
      <c r="AY104" s="141"/>
      <c r="AZ104" s="77"/>
      <c r="BA104" s="77">
        <f>BB104+BC104+BD104+BE104+BF104</f>
        <v>0</v>
      </c>
      <c r="BB104" s="79"/>
      <c r="BC104" s="79"/>
      <c r="BD104" s="79">
        <v>0</v>
      </c>
      <c r="BE104" s="141"/>
      <c r="BF104" s="77"/>
    </row>
    <row r="105" spans="1:58" ht="12">
      <c r="A105" s="169"/>
      <c r="B105" s="134"/>
      <c r="C105" s="166" t="s">
        <v>169</v>
      </c>
      <c r="D105" s="12">
        <v>423200</v>
      </c>
      <c r="E105" s="167" t="s">
        <v>170</v>
      </c>
      <c r="F105" s="86">
        <f>+G105+H105+I105+J105+K105</f>
        <v>1150000</v>
      </c>
      <c r="G105" s="86"/>
      <c r="H105" s="86">
        <f>H106+H107+H108</f>
        <v>0</v>
      </c>
      <c r="I105" s="86">
        <f>+I106+I107+I108</f>
        <v>1150000</v>
      </c>
      <c r="J105" s="86">
        <f>+J106+J107</f>
        <v>0</v>
      </c>
      <c r="K105" s="86">
        <f>+K106+K107</f>
        <v>0</v>
      </c>
      <c r="L105" s="15"/>
      <c r="M105" s="15"/>
      <c r="N105" s="16">
        <f>+I105/1.2</f>
        <v>958333.3333333334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87">
        <f>+AM105+AN105+AO105+AP105+AQ105</f>
        <v>567000</v>
      </c>
      <c r="AM105" s="86"/>
      <c r="AN105" s="86"/>
      <c r="AO105" s="86">
        <f>+AO106+AO107+AO108</f>
        <v>500000</v>
      </c>
      <c r="AP105" s="86">
        <f>+AP106+AP107</f>
        <v>0</v>
      </c>
      <c r="AQ105" s="86">
        <f>+AQ106+AQ107</f>
        <v>67000</v>
      </c>
      <c r="AR105" s="15"/>
      <c r="AS105" s="15">
        <f t="shared" si="24"/>
        <v>500000</v>
      </c>
      <c r="AT105" s="15"/>
      <c r="AU105" s="86">
        <f>+AV105+AW105+AX105+AY105+AZ105</f>
        <v>1135100</v>
      </c>
      <c r="AV105" s="86"/>
      <c r="AW105" s="86">
        <f>AW106+AW107+AW108</f>
        <v>0</v>
      </c>
      <c r="AX105" s="86">
        <f>+AX106+AX107+AX108</f>
        <v>1125100</v>
      </c>
      <c r="AY105" s="86">
        <f>+AY106+AY107</f>
        <v>0</v>
      </c>
      <c r="AZ105" s="86">
        <f>+AZ106+AZ107+AZ108</f>
        <v>10000</v>
      </c>
      <c r="BA105" s="86">
        <f>+BB105+BC105+BD105+BE105+BF105</f>
        <v>1150000</v>
      </c>
      <c r="BB105" s="86"/>
      <c r="BC105" s="86">
        <f>BC106+BC107+BC108</f>
        <v>0</v>
      </c>
      <c r="BD105" s="86">
        <f>+BD106+BD107+BD108</f>
        <v>1150000</v>
      </c>
      <c r="BE105" s="86">
        <f>+BE106+BE107</f>
        <v>0</v>
      </c>
      <c r="BF105" s="86">
        <f>+BF106+BF107</f>
        <v>0</v>
      </c>
    </row>
    <row r="106" spans="1:58" ht="12">
      <c r="A106" s="159"/>
      <c r="B106" s="263"/>
      <c r="C106" s="129" t="s">
        <v>171</v>
      </c>
      <c r="D106" s="9">
        <v>423212</v>
      </c>
      <c r="E106" s="23" t="s">
        <v>172</v>
      </c>
      <c r="F106" s="77">
        <f>G106+H106+I106+J106+K106</f>
        <v>730000</v>
      </c>
      <c r="G106" s="77"/>
      <c r="H106" s="77"/>
      <c r="I106" s="77">
        <v>730000</v>
      </c>
      <c r="J106" s="106"/>
      <c r="K106" s="77"/>
      <c r="N106" s="2">
        <f>+I106/1.2</f>
        <v>608333.3333333334</v>
      </c>
      <c r="AL106" s="77">
        <f>+AM106+AN106+AO106+AP106+AQ106</f>
        <v>67000</v>
      </c>
      <c r="AM106" s="77"/>
      <c r="AN106" s="77"/>
      <c r="AO106" s="77"/>
      <c r="AP106" s="106"/>
      <c r="AQ106" s="77">
        <v>67000</v>
      </c>
      <c r="AS106" s="1">
        <f t="shared" si="24"/>
        <v>0</v>
      </c>
      <c r="AU106" s="77">
        <f>AV106+AW106+AX106+AY106+AZ106</f>
        <v>702500</v>
      </c>
      <c r="AV106" s="77"/>
      <c r="AW106" s="77"/>
      <c r="AX106" s="77">
        <v>702500</v>
      </c>
      <c r="AY106" s="106"/>
      <c r="AZ106" s="77"/>
      <c r="BA106" s="77">
        <f>BB106+BC106+BD106+BE106+BF106</f>
        <v>730000</v>
      </c>
      <c r="BB106" s="77"/>
      <c r="BC106" s="77"/>
      <c r="BD106" s="77">
        <v>730000</v>
      </c>
      <c r="BE106" s="106"/>
      <c r="BF106" s="77"/>
    </row>
    <row r="107" spans="1:58" ht="12">
      <c r="A107" s="159"/>
      <c r="B107" s="263"/>
      <c r="C107" s="129" t="s">
        <v>173</v>
      </c>
      <c r="D107" s="9">
        <v>423221</v>
      </c>
      <c r="E107" s="23" t="s">
        <v>174</v>
      </c>
      <c r="F107" s="77">
        <f>+G107+H107+I107+J107+K107</f>
        <v>10000</v>
      </c>
      <c r="G107" s="77"/>
      <c r="H107" s="77"/>
      <c r="I107" s="77">
        <v>10000</v>
      </c>
      <c r="J107" s="106"/>
      <c r="K107" s="77"/>
      <c r="N107" s="2">
        <f>+I107/1.2</f>
        <v>8333.333333333334</v>
      </c>
      <c r="AL107" s="77">
        <f>+AM107+AN107+AO107+AP107+AQ107</f>
        <v>400000</v>
      </c>
      <c r="AM107" s="77"/>
      <c r="AN107" s="77"/>
      <c r="AO107" s="77">
        <v>400000</v>
      </c>
      <c r="AP107" s="106"/>
      <c r="AQ107" s="77"/>
      <c r="AS107" s="1">
        <f t="shared" si="24"/>
        <v>400000</v>
      </c>
      <c r="AU107" s="77">
        <f>+AV107+AW107+AX107+AY107+AZ107</f>
        <v>1200</v>
      </c>
      <c r="AV107" s="77"/>
      <c r="AW107" s="77"/>
      <c r="AX107" s="77">
        <v>1200</v>
      </c>
      <c r="AY107" s="106"/>
      <c r="AZ107" s="77"/>
      <c r="BA107" s="77">
        <f>+BB107+BC107+BD107+BE107+BF107</f>
        <v>10000</v>
      </c>
      <c r="BB107" s="77"/>
      <c r="BC107" s="77"/>
      <c r="BD107" s="77">
        <v>10000</v>
      </c>
      <c r="BE107" s="106"/>
      <c r="BF107" s="77"/>
    </row>
    <row r="108" spans="1:58" ht="12">
      <c r="A108" s="159"/>
      <c r="B108" s="128"/>
      <c r="C108" s="129" t="s">
        <v>175</v>
      </c>
      <c r="D108" s="9">
        <v>4232211</v>
      </c>
      <c r="E108" s="23" t="s">
        <v>176</v>
      </c>
      <c r="F108" s="77">
        <f>G108+H108+I108+J108+K108</f>
        <v>410000</v>
      </c>
      <c r="G108" s="77"/>
      <c r="H108" s="77"/>
      <c r="I108" s="77">
        <v>410000</v>
      </c>
      <c r="J108" s="106"/>
      <c r="K108" s="77"/>
      <c r="AL108" s="77">
        <f>AM108+AN108+AO108+AP108+AQ108</f>
        <v>100000</v>
      </c>
      <c r="AM108" s="77"/>
      <c r="AN108" s="77"/>
      <c r="AO108" s="77">
        <v>100000</v>
      </c>
      <c r="AP108" s="106"/>
      <c r="AQ108" s="77"/>
      <c r="AS108" s="1">
        <f t="shared" si="24"/>
        <v>100000</v>
      </c>
      <c r="AU108" s="77">
        <f>AV108+AW108+AX108+AY108+AZ108</f>
        <v>431400</v>
      </c>
      <c r="AV108" s="77"/>
      <c r="AW108" s="77"/>
      <c r="AX108" s="77">
        <v>421400</v>
      </c>
      <c r="AY108" s="106"/>
      <c r="AZ108" s="77">
        <v>10000</v>
      </c>
      <c r="BA108" s="77">
        <f>BB108+BC108+BD108+BE108+BF108</f>
        <v>410000</v>
      </c>
      <c r="BB108" s="77"/>
      <c r="BC108" s="77"/>
      <c r="BD108" s="77">
        <v>410000</v>
      </c>
      <c r="BE108" s="106"/>
      <c r="BF108" s="77"/>
    </row>
    <row r="109" spans="1:58" ht="12">
      <c r="A109" s="169"/>
      <c r="B109" s="125"/>
      <c r="C109" s="166" t="s">
        <v>177</v>
      </c>
      <c r="D109" s="12">
        <v>423300</v>
      </c>
      <c r="E109" s="167" t="s">
        <v>178</v>
      </c>
      <c r="F109" s="86">
        <f aca="true" t="shared" si="29" ref="F109:F115">+G109+H109+I109+J109+K109</f>
        <v>420000</v>
      </c>
      <c r="G109" s="86"/>
      <c r="H109" s="86"/>
      <c r="I109" s="86">
        <f>I110+I111+I112</f>
        <v>400000</v>
      </c>
      <c r="J109" s="86">
        <f>+J110+J111</f>
        <v>0</v>
      </c>
      <c r="K109" s="86">
        <f>K110+K111+K112</f>
        <v>20000</v>
      </c>
      <c r="L109" s="15"/>
      <c r="M109" s="15"/>
      <c r="N109" s="16">
        <f>+I109/1.2</f>
        <v>333333.3333333334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87">
        <f>+AM109+AN109+AO109+AP109+AQ109</f>
        <v>420000</v>
      </c>
      <c r="AM109" s="86"/>
      <c r="AN109" s="86"/>
      <c r="AO109" s="86">
        <f>+AO110+AO111+AO112</f>
        <v>100000</v>
      </c>
      <c r="AP109" s="86">
        <f>+AP110+AP111</f>
        <v>0</v>
      </c>
      <c r="AQ109" s="86">
        <f>+AQ110+AQ111+AQ112</f>
        <v>320000</v>
      </c>
      <c r="AR109" s="15"/>
      <c r="AS109" s="15">
        <f t="shared" si="24"/>
        <v>100000</v>
      </c>
      <c r="AT109" s="15"/>
      <c r="AU109" s="86">
        <f aca="true" t="shared" si="30" ref="AU109:AU115">+AV109+AW109+AX109+AY109+AZ109</f>
        <v>610000</v>
      </c>
      <c r="AV109" s="86"/>
      <c r="AW109" s="86"/>
      <c r="AX109" s="86">
        <f>AX110+AX111+AX112</f>
        <v>460000</v>
      </c>
      <c r="AY109" s="86">
        <f>+AY110+AY111</f>
        <v>0</v>
      </c>
      <c r="AZ109" s="86">
        <f>AZ110+AZ111+AZ112+AZ113</f>
        <v>150000</v>
      </c>
      <c r="BA109" s="86">
        <f aca="true" t="shared" si="31" ref="BA109:BA115">+BB109+BC109+BD109+BE109+BF109</f>
        <v>525000</v>
      </c>
      <c r="BB109" s="86"/>
      <c r="BC109" s="86"/>
      <c r="BD109" s="86">
        <f>BD110+BD111+BD112</f>
        <v>400000</v>
      </c>
      <c r="BE109" s="86">
        <f>+BE110+BE111</f>
        <v>0</v>
      </c>
      <c r="BF109" s="86">
        <f>BF110+BF111+BF112</f>
        <v>125000</v>
      </c>
    </row>
    <row r="110" spans="1:58" ht="12">
      <c r="A110" s="159"/>
      <c r="B110" s="263"/>
      <c r="C110" s="129" t="s">
        <v>179</v>
      </c>
      <c r="D110" s="9">
        <v>423311</v>
      </c>
      <c r="E110" s="23" t="s">
        <v>180</v>
      </c>
      <c r="F110" s="77">
        <f t="shared" si="29"/>
        <v>420000</v>
      </c>
      <c r="G110" s="77"/>
      <c r="H110" s="77"/>
      <c r="I110" s="77">
        <v>400000</v>
      </c>
      <c r="J110" s="106"/>
      <c r="K110" s="77">
        <v>20000</v>
      </c>
      <c r="N110" s="2">
        <f>+I110/1.2</f>
        <v>333333.3333333334</v>
      </c>
      <c r="AL110" s="77">
        <f>+AM110+AN110+AO110+AP110+AQ110</f>
        <v>340000</v>
      </c>
      <c r="AM110" s="77"/>
      <c r="AN110" s="77"/>
      <c r="AO110" s="77">
        <v>20000</v>
      </c>
      <c r="AP110" s="106"/>
      <c r="AQ110" s="77">
        <v>320000</v>
      </c>
      <c r="AS110" s="1">
        <f t="shared" si="24"/>
        <v>20000</v>
      </c>
      <c r="AU110" s="77">
        <f t="shared" si="30"/>
        <v>535000</v>
      </c>
      <c r="AV110" s="77"/>
      <c r="AW110" s="77"/>
      <c r="AX110" s="77">
        <v>460000</v>
      </c>
      <c r="AY110" s="106"/>
      <c r="AZ110" s="77">
        <v>75000</v>
      </c>
      <c r="BA110" s="77">
        <f t="shared" si="31"/>
        <v>445000</v>
      </c>
      <c r="BB110" s="77"/>
      <c r="BC110" s="77"/>
      <c r="BD110" s="77">
        <v>400000</v>
      </c>
      <c r="BE110" s="106"/>
      <c r="BF110" s="77">
        <v>45000</v>
      </c>
    </row>
    <row r="111" spans="1:58" ht="12">
      <c r="A111" s="159"/>
      <c r="B111" s="263"/>
      <c r="C111" s="129" t="s">
        <v>181</v>
      </c>
      <c r="D111" s="132">
        <v>423321</v>
      </c>
      <c r="E111" s="23" t="s">
        <v>182</v>
      </c>
      <c r="F111" s="77">
        <f t="shared" si="29"/>
        <v>0</v>
      </c>
      <c r="G111" s="77"/>
      <c r="H111" s="77"/>
      <c r="I111" s="253"/>
      <c r="J111" s="106"/>
      <c r="K111" s="77"/>
      <c r="N111" s="2">
        <f>+I111/1.2</f>
        <v>0</v>
      </c>
      <c r="AL111" s="77">
        <f>+AM111+AN111+AO111+AP111+AQ111</f>
        <v>80000</v>
      </c>
      <c r="AM111" s="77"/>
      <c r="AN111" s="77"/>
      <c r="AO111" s="77">
        <v>80000</v>
      </c>
      <c r="AP111" s="106"/>
      <c r="AQ111" s="77"/>
      <c r="AS111" s="1">
        <f t="shared" si="24"/>
        <v>80000</v>
      </c>
      <c r="AU111" s="77">
        <f t="shared" si="30"/>
        <v>75000</v>
      </c>
      <c r="AV111" s="77"/>
      <c r="AW111" s="77"/>
      <c r="AX111" s="133"/>
      <c r="AY111" s="106"/>
      <c r="AZ111" s="77">
        <v>75000</v>
      </c>
      <c r="BA111" s="77">
        <f t="shared" si="31"/>
        <v>80000</v>
      </c>
      <c r="BB111" s="77"/>
      <c r="BC111" s="77"/>
      <c r="BD111" s="253"/>
      <c r="BE111" s="106"/>
      <c r="BF111" s="77">
        <v>80000</v>
      </c>
    </row>
    <row r="112" spans="1:58" ht="12">
      <c r="A112" s="159"/>
      <c r="B112" s="144"/>
      <c r="C112" s="129" t="s">
        <v>183</v>
      </c>
      <c r="D112" s="132">
        <v>423399</v>
      </c>
      <c r="E112" s="23" t="s">
        <v>184</v>
      </c>
      <c r="F112" s="77">
        <f t="shared" si="29"/>
        <v>0</v>
      </c>
      <c r="G112" s="77"/>
      <c r="H112" s="77"/>
      <c r="I112" s="77"/>
      <c r="J112" s="106"/>
      <c r="K112" s="77"/>
      <c r="AL112" s="77">
        <f>AM112+AN112+AO112+AP112+AQ112</f>
        <v>0</v>
      </c>
      <c r="AM112" s="77"/>
      <c r="AN112" s="77"/>
      <c r="AO112" s="77"/>
      <c r="AP112" s="106"/>
      <c r="AQ112" s="77">
        <v>0</v>
      </c>
      <c r="AS112" s="1">
        <f t="shared" si="24"/>
        <v>0</v>
      </c>
      <c r="AU112" s="77">
        <f t="shared" si="30"/>
        <v>0</v>
      </c>
      <c r="AV112" s="77"/>
      <c r="AW112" s="77"/>
      <c r="AX112" s="133"/>
      <c r="AY112" s="106"/>
      <c r="AZ112" s="77"/>
      <c r="BA112" s="77">
        <f t="shared" si="31"/>
        <v>0</v>
      </c>
      <c r="BB112" s="77"/>
      <c r="BC112" s="77"/>
      <c r="BD112" s="77"/>
      <c r="BE112" s="106"/>
      <c r="BF112" s="77"/>
    </row>
    <row r="113" spans="1:58" ht="12">
      <c r="A113" s="159"/>
      <c r="B113" s="136"/>
      <c r="C113" s="129" t="s">
        <v>454</v>
      </c>
      <c r="D113" s="132"/>
      <c r="E113" s="23"/>
      <c r="F113" s="77">
        <f t="shared" si="29"/>
        <v>0</v>
      </c>
      <c r="G113" s="77"/>
      <c r="H113" s="77"/>
      <c r="I113" s="77"/>
      <c r="J113" s="106"/>
      <c r="K113" s="77">
        <v>0</v>
      </c>
      <c r="AL113" s="77"/>
      <c r="AM113" s="77"/>
      <c r="AN113" s="77"/>
      <c r="AO113" s="77"/>
      <c r="AP113" s="106"/>
      <c r="AQ113" s="77"/>
      <c r="AU113" s="77">
        <f t="shared" si="30"/>
        <v>0</v>
      </c>
      <c r="AV113" s="77"/>
      <c r="AW113" s="77"/>
      <c r="AX113" s="133"/>
      <c r="AY113" s="106"/>
      <c r="AZ113" s="77"/>
      <c r="BA113" s="77">
        <f t="shared" si="31"/>
        <v>0</v>
      </c>
      <c r="BB113" s="77"/>
      <c r="BC113" s="77"/>
      <c r="BD113" s="77"/>
      <c r="BE113" s="106"/>
      <c r="BF113" s="77">
        <v>0</v>
      </c>
    </row>
    <row r="114" spans="1:58" ht="12">
      <c r="A114" s="169"/>
      <c r="B114" s="125"/>
      <c r="C114" s="166" t="s">
        <v>185</v>
      </c>
      <c r="D114" s="12">
        <v>423400</v>
      </c>
      <c r="E114" s="167" t="s">
        <v>186</v>
      </c>
      <c r="F114" s="86">
        <f t="shared" si="29"/>
        <v>90000</v>
      </c>
      <c r="G114" s="86"/>
      <c r="H114" s="86"/>
      <c r="I114" s="86">
        <f>+I115+I116</f>
        <v>40000</v>
      </c>
      <c r="J114" s="86">
        <f>+J115+J116</f>
        <v>0</v>
      </c>
      <c r="K114" s="86">
        <f>+K115+K116+K118</f>
        <v>50000</v>
      </c>
      <c r="L114" s="15"/>
      <c r="M114" s="15"/>
      <c r="N114" s="16">
        <f>+I114/1.2</f>
        <v>33333.333333333336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87">
        <f aca="true" t="shared" si="32" ref="AL114:AL140">+AM114+AN114+AO114+AP114+AQ114</f>
        <v>73000</v>
      </c>
      <c r="AM114" s="86"/>
      <c r="AN114" s="86"/>
      <c r="AO114" s="86">
        <f>+AO115+AO116</f>
        <v>73000</v>
      </c>
      <c r="AP114" s="86">
        <f>+AP115+AP116</f>
        <v>0</v>
      </c>
      <c r="AQ114" s="86">
        <f>+AQ115+AQ116</f>
        <v>0</v>
      </c>
      <c r="AR114" s="15"/>
      <c r="AS114" s="15">
        <f t="shared" si="24"/>
        <v>73000</v>
      </c>
      <c r="AT114" s="15"/>
      <c r="AU114" s="86">
        <f t="shared" si="30"/>
        <v>44200</v>
      </c>
      <c r="AV114" s="86"/>
      <c r="AW114" s="86"/>
      <c r="AX114" s="86">
        <f>+AX115+AX116</f>
        <v>34200</v>
      </c>
      <c r="AY114" s="86">
        <f>+AY115+AY116</f>
        <v>0</v>
      </c>
      <c r="AZ114" s="86">
        <f>+AZ115+AZ116+AZ118</f>
        <v>10000</v>
      </c>
      <c r="BA114" s="86">
        <f t="shared" si="31"/>
        <v>40000</v>
      </c>
      <c r="BB114" s="86"/>
      <c r="BC114" s="86"/>
      <c r="BD114" s="86">
        <f>+BD115+BD116</f>
        <v>40000</v>
      </c>
      <c r="BE114" s="86">
        <f>+BE115+BE116</f>
        <v>0</v>
      </c>
      <c r="BF114" s="86">
        <f>+BF115+BF116+BF118</f>
        <v>0</v>
      </c>
    </row>
    <row r="115" spans="1:58" ht="12">
      <c r="A115" s="159"/>
      <c r="B115" s="263"/>
      <c r="C115" s="129" t="s">
        <v>187</v>
      </c>
      <c r="D115" s="9">
        <v>423432</v>
      </c>
      <c r="E115" s="23" t="s">
        <v>188</v>
      </c>
      <c r="F115" s="77">
        <f t="shared" si="29"/>
        <v>40000</v>
      </c>
      <c r="G115" s="77"/>
      <c r="H115" s="77"/>
      <c r="I115" s="77">
        <v>40000</v>
      </c>
      <c r="J115" s="106"/>
      <c r="K115" s="77"/>
      <c r="N115" s="2">
        <f>+I115/1.2</f>
        <v>33333.333333333336</v>
      </c>
      <c r="AL115" s="77">
        <f t="shared" si="32"/>
        <v>73000</v>
      </c>
      <c r="AM115" s="77"/>
      <c r="AN115" s="77"/>
      <c r="AO115" s="77">
        <v>73000</v>
      </c>
      <c r="AP115" s="106"/>
      <c r="AQ115" s="77"/>
      <c r="AS115" s="1">
        <f t="shared" si="24"/>
        <v>73000</v>
      </c>
      <c r="AU115" s="77">
        <f t="shared" si="30"/>
        <v>34200</v>
      </c>
      <c r="AV115" s="77"/>
      <c r="AW115" s="77"/>
      <c r="AX115" s="77">
        <v>34200</v>
      </c>
      <c r="AY115" s="106"/>
      <c r="AZ115" s="77"/>
      <c r="BA115" s="77">
        <f t="shared" si="31"/>
        <v>40000</v>
      </c>
      <c r="BB115" s="77"/>
      <c r="BC115" s="77"/>
      <c r="BD115" s="77">
        <v>40000</v>
      </c>
      <c r="BE115" s="106"/>
      <c r="BF115" s="77"/>
    </row>
    <row r="116" spans="1:58" ht="12">
      <c r="A116" s="159"/>
      <c r="B116" s="263"/>
      <c r="C116" s="129" t="s">
        <v>189</v>
      </c>
      <c r="D116" s="132">
        <v>423421</v>
      </c>
      <c r="E116" s="23" t="s">
        <v>190</v>
      </c>
      <c r="F116" s="77">
        <f>G116+H116+I116+J116+K116</f>
        <v>0</v>
      </c>
      <c r="G116" s="77"/>
      <c r="H116" s="77"/>
      <c r="I116" s="77"/>
      <c r="J116" s="106"/>
      <c r="K116" s="77"/>
      <c r="N116" s="2">
        <f>+I116/1.2</f>
        <v>0</v>
      </c>
      <c r="AL116" s="77">
        <f t="shared" si="32"/>
        <v>0</v>
      </c>
      <c r="AM116" s="77"/>
      <c r="AN116" s="77"/>
      <c r="AO116" s="77">
        <v>0</v>
      </c>
      <c r="AP116" s="106"/>
      <c r="AQ116" s="77"/>
      <c r="AS116" s="1">
        <f t="shared" si="24"/>
        <v>0</v>
      </c>
      <c r="AU116" s="77">
        <f>AV116+AW116+AX116+AY116+AZ116</f>
        <v>10000</v>
      </c>
      <c r="AV116" s="77"/>
      <c r="AW116" s="77"/>
      <c r="AX116" s="133"/>
      <c r="AY116" s="106"/>
      <c r="AZ116" s="77">
        <v>10000</v>
      </c>
      <c r="BA116" s="77">
        <f>BB116+BC116+BD116+BE116+BF116</f>
        <v>0</v>
      </c>
      <c r="BB116" s="77"/>
      <c r="BC116" s="77"/>
      <c r="BD116" s="77"/>
      <c r="BE116" s="106"/>
      <c r="BF116" s="77"/>
    </row>
    <row r="117" spans="1:58" ht="12">
      <c r="A117" s="159"/>
      <c r="B117" s="136"/>
      <c r="C117" s="129" t="s">
        <v>454</v>
      </c>
      <c r="D117" s="132">
        <v>423521</v>
      </c>
      <c r="E117" s="23" t="s">
        <v>455</v>
      </c>
      <c r="F117" s="77">
        <f>+G117+H117+I117+J117+K117</f>
        <v>0</v>
      </c>
      <c r="G117" s="77"/>
      <c r="H117" s="77"/>
      <c r="I117" s="77"/>
      <c r="J117" s="106"/>
      <c r="K117" s="77">
        <v>0</v>
      </c>
      <c r="AL117" s="77"/>
      <c r="AM117" s="77"/>
      <c r="AN117" s="77"/>
      <c r="AO117" s="77"/>
      <c r="AP117" s="106"/>
      <c r="AQ117" s="77"/>
      <c r="AU117" s="77">
        <f>+AV117+AW117+AX117+AY117+AZ117</f>
        <v>30000</v>
      </c>
      <c r="AV117" s="77"/>
      <c r="AW117" s="77"/>
      <c r="AX117" s="133"/>
      <c r="AY117" s="106"/>
      <c r="AZ117" s="77">
        <v>30000</v>
      </c>
      <c r="BA117" s="77">
        <f>+BB117+BC117+BD117+BE117+BF117</f>
        <v>0</v>
      </c>
      <c r="BB117" s="77"/>
      <c r="BC117" s="77"/>
      <c r="BD117" s="77"/>
      <c r="BE117" s="106"/>
      <c r="BF117" s="77">
        <v>0</v>
      </c>
    </row>
    <row r="118" spans="1:58" ht="12">
      <c r="A118" s="169"/>
      <c r="B118" s="170"/>
      <c r="C118" s="166" t="s">
        <v>191</v>
      </c>
      <c r="D118" s="147">
        <v>423591</v>
      </c>
      <c r="E118" s="167" t="s">
        <v>87</v>
      </c>
      <c r="F118" s="87">
        <f>+G118+H118+I118+J118+K118</f>
        <v>50000</v>
      </c>
      <c r="G118" s="87"/>
      <c r="H118" s="87"/>
      <c r="I118" s="87"/>
      <c r="J118" s="171"/>
      <c r="K118" s="87">
        <v>50000</v>
      </c>
      <c r="L118" s="15"/>
      <c r="M118" s="15"/>
      <c r="N118" s="1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87">
        <f t="shared" si="32"/>
        <v>65000</v>
      </c>
      <c r="AM118" s="87"/>
      <c r="AN118" s="87"/>
      <c r="AO118" s="87"/>
      <c r="AP118" s="171"/>
      <c r="AQ118" s="86">
        <v>65000</v>
      </c>
      <c r="AR118" s="15"/>
      <c r="AS118" s="15">
        <f t="shared" si="24"/>
        <v>0</v>
      </c>
      <c r="AT118" s="15"/>
      <c r="AU118" s="87">
        <f aca="true" t="shared" si="33" ref="AU118:AU124">+AV118+AW118+AX118+AY118+AZ118</f>
        <v>0</v>
      </c>
      <c r="AV118" s="87"/>
      <c r="AW118" s="87"/>
      <c r="AX118" s="172"/>
      <c r="AY118" s="171"/>
      <c r="AZ118" s="87"/>
      <c r="BA118" s="87">
        <f>+BB118+BC118+BD118+BE118+BF118</f>
        <v>0</v>
      </c>
      <c r="BB118" s="87"/>
      <c r="BC118" s="87"/>
      <c r="BD118" s="87"/>
      <c r="BE118" s="171"/>
      <c r="BF118" s="87"/>
    </row>
    <row r="119" spans="1:58" ht="12">
      <c r="A119" s="169"/>
      <c r="B119" s="134"/>
      <c r="C119" s="166" t="s">
        <v>192</v>
      </c>
      <c r="D119" s="147">
        <v>423599</v>
      </c>
      <c r="E119" s="167" t="s">
        <v>193</v>
      </c>
      <c r="F119" s="86">
        <f>G119+H119+I119+J119+K119</f>
        <v>6842000</v>
      </c>
      <c r="G119" s="86"/>
      <c r="H119" s="86">
        <v>6012000</v>
      </c>
      <c r="I119" s="86"/>
      <c r="J119" s="127"/>
      <c r="K119" s="86">
        <v>830000</v>
      </c>
      <c r="L119" s="15"/>
      <c r="M119" s="15"/>
      <c r="N119" s="16">
        <f>+I119/1.2</f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87">
        <f t="shared" si="32"/>
        <v>1145000</v>
      </c>
      <c r="AM119" s="86"/>
      <c r="AN119" s="86"/>
      <c r="AO119" s="86">
        <v>720000</v>
      </c>
      <c r="AP119" s="127"/>
      <c r="AQ119" s="86">
        <v>425000</v>
      </c>
      <c r="AR119" s="15"/>
      <c r="AS119" s="15">
        <f t="shared" si="24"/>
        <v>720000</v>
      </c>
      <c r="AT119" s="15"/>
      <c r="AU119" s="87">
        <f t="shared" si="33"/>
        <v>6862000</v>
      </c>
      <c r="AV119" s="86"/>
      <c r="AW119" s="86">
        <v>6012000</v>
      </c>
      <c r="AX119" s="173"/>
      <c r="AY119" s="127"/>
      <c r="AZ119" s="86">
        <v>850000</v>
      </c>
      <c r="BA119" s="86">
        <f>BB119+BC119+BD119+BE119+BF119</f>
        <v>6842000</v>
      </c>
      <c r="BB119" s="86"/>
      <c r="BC119" s="86">
        <v>6012000</v>
      </c>
      <c r="BD119" s="86"/>
      <c r="BE119" s="127"/>
      <c r="BF119" s="86">
        <v>830000</v>
      </c>
    </row>
    <row r="120" spans="1:58" ht="12">
      <c r="A120" s="169"/>
      <c r="B120" s="134"/>
      <c r="C120" s="166" t="s">
        <v>194</v>
      </c>
      <c r="D120" s="147">
        <v>423711</v>
      </c>
      <c r="E120" s="167" t="s">
        <v>195</v>
      </c>
      <c r="F120" s="86">
        <f>+G120+H120+I120+J120+K120</f>
        <v>50000</v>
      </c>
      <c r="G120" s="86"/>
      <c r="H120" s="86"/>
      <c r="I120" s="86"/>
      <c r="J120" s="127"/>
      <c r="K120" s="86">
        <v>50000</v>
      </c>
      <c r="L120" s="15"/>
      <c r="M120" s="15"/>
      <c r="N120" s="16">
        <f>+I120/1.2</f>
        <v>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87">
        <f t="shared" si="32"/>
        <v>50000</v>
      </c>
      <c r="AM120" s="86"/>
      <c r="AN120" s="86"/>
      <c r="AO120" s="86"/>
      <c r="AP120" s="127"/>
      <c r="AQ120" s="86">
        <v>50000</v>
      </c>
      <c r="AR120" s="15"/>
      <c r="AS120" s="15">
        <f aca="true" t="shared" si="34" ref="AS120:AS140">AL120-AN120-AQ120</f>
        <v>0</v>
      </c>
      <c r="AT120" s="15"/>
      <c r="AU120" s="87">
        <f t="shared" si="33"/>
        <v>30000</v>
      </c>
      <c r="AV120" s="86"/>
      <c r="AW120" s="86"/>
      <c r="AX120" s="173"/>
      <c r="AY120" s="127"/>
      <c r="AZ120" s="86">
        <v>30000</v>
      </c>
      <c r="BA120" s="86">
        <f>+BB120+BC120+BD120+BE120+BF120</f>
        <v>50000</v>
      </c>
      <c r="BB120" s="86"/>
      <c r="BC120" s="86"/>
      <c r="BD120" s="86"/>
      <c r="BE120" s="127"/>
      <c r="BF120" s="86">
        <v>50000</v>
      </c>
    </row>
    <row r="121" spans="1:58" ht="12">
      <c r="A121" s="174"/>
      <c r="B121" s="134"/>
      <c r="C121" s="166" t="s">
        <v>196</v>
      </c>
      <c r="D121" s="147">
        <v>423911</v>
      </c>
      <c r="E121" s="167" t="s">
        <v>197</v>
      </c>
      <c r="F121" s="86">
        <f>+G121+H121+I121+J121+K121</f>
        <v>200000</v>
      </c>
      <c r="G121" s="86"/>
      <c r="H121" s="86"/>
      <c r="I121" s="86"/>
      <c r="J121" s="127"/>
      <c r="K121" s="86">
        <v>200000</v>
      </c>
      <c r="L121" s="15"/>
      <c r="M121" s="15"/>
      <c r="N121" s="16">
        <f>+F121/1.2</f>
        <v>166666.6666666667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87">
        <f t="shared" si="32"/>
        <v>355000</v>
      </c>
      <c r="AM121" s="86"/>
      <c r="AN121" s="86"/>
      <c r="AO121" s="86">
        <v>305000</v>
      </c>
      <c r="AP121" s="127"/>
      <c r="AQ121" s="86">
        <v>50000</v>
      </c>
      <c r="AR121" s="15"/>
      <c r="AS121" s="15">
        <f t="shared" si="34"/>
        <v>305000</v>
      </c>
      <c r="AT121" s="15"/>
      <c r="AU121" s="87">
        <f t="shared" si="33"/>
        <v>336000</v>
      </c>
      <c r="AV121" s="86"/>
      <c r="AW121" s="86"/>
      <c r="AX121" s="173">
        <v>11000</v>
      </c>
      <c r="AY121" s="127"/>
      <c r="AZ121" s="86">
        <v>325000</v>
      </c>
      <c r="BA121" s="86">
        <f>+BB121+BC121+BD121+BE121+BF121</f>
        <v>160000</v>
      </c>
      <c r="BB121" s="86"/>
      <c r="BC121" s="86"/>
      <c r="BD121" s="86"/>
      <c r="BE121" s="127"/>
      <c r="BF121" s="86">
        <v>160000</v>
      </c>
    </row>
    <row r="122" spans="1:58" ht="12.75" customHeight="1">
      <c r="A122" s="113">
        <v>4</v>
      </c>
      <c r="B122" s="119">
        <v>424000</v>
      </c>
      <c r="C122" s="151"/>
      <c r="D122" s="261" t="s">
        <v>198</v>
      </c>
      <c r="E122" s="261"/>
      <c r="F122" s="152">
        <f>+G122+H122+I122+J122+K122</f>
        <v>420000</v>
      </c>
      <c r="G122" s="123">
        <f>+G123</f>
        <v>0</v>
      </c>
      <c r="H122" s="123">
        <f>+H123</f>
        <v>0</v>
      </c>
      <c r="I122" s="123">
        <f>+I123</f>
        <v>420000</v>
      </c>
      <c r="J122" s="153">
        <f>+J123</f>
        <v>0</v>
      </c>
      <c r="K122" s="69">
        <f>+K123</f>
        <v>0</v>
      </c>
      <c r="L122" s="115"/>
      <c r="M122" s="115"/>
      <c r="N122" s="116">
        <f>+I122/1.2</f>
        <v>350000</v>
      </c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54">
        <f t="shared" si="32"/>
        <v>1319000</v>
      </c>
      <c r="AM122" s="123">
        <f>+AM123</f>
        <v>0</v>
      </c>
      <c r="AN122" s="123">
        <f>+AN123</f>
        <v>0</v>
      </c>
      <c r="AO122" s="123">
        <f>+AO123</f>
        <v>1210000</v>
      </c>
      <c r="AP122" s="153">
        <f>+AP123</f>
        <v>0</v>
      </c>
      <c r="AQ122" s="69">
        <f>+AQ123</f>
        <v>109000</v>
      </c>
      <c r="AR122" s="115"/>
      <c r="AS122" s="115">
        <f t="shared" si="34"/>
        <v>1210000</v>
      </c>
      <c r="AT122" s="115"/>
      <c r="AU122" s="152">
        <f t="shared" si="33"/>
        <v>473000</v>
      </c>
      <c r="AV122" s="123">
        <f>+AV123</f>
        <v>0</v>
      </c>
      <c r="AW122" s="123">
        <f>+AW123</f>
        <v>0</v>
      </c>
      <c r="AX122" s="123">
        <f>+AX123</f>
        <v>428000</v>
      </c>
      <c r="AY122" s="153">
        <f>+AY123</f>
        <v>0</v>
      </c>
      <c r="AZ122" s="69">
        <f>+AZ123</f>
        <v>45000</v>
      </c>
      <c r="BA122" s="152">
        <f>+BB122+BC122+BD122+BE122+BF122</f>
        <v>420000</v>
      </c>
      <c r="BB122" s="123">
        <f>+BB123</f>
        <v>0</v>
      </c>
      <c r="BC122" s="123">
        <f>+BC123</f>
        <v>0</v>
      </c>
      <c r="BD122" s="123">
        <f>+BD123</f>
        <v>420000</v>
      </c>
      <c r="BE122" s="153">
        <f>+BE123</f>
        <v>0</v>
      </c>
      <c r="BF122" s="69">
        <f>+BF123</f>
        <v>0</v>
      </c>
    </row>
    <row r="123" spans="1:58" ht="12">
      <c r="A123" s="165"/>
      <c r="B123" s="125"/>
      <c r="C123" s="166" t="s">
        <v>199</v>
      </c>
      <c r="D123" s="12">
        <v>424300</v>
      </c>
      <c r="E123" s="167" t="s">
        <v>200</v>
      </c>
      <c r="F123" s="87">
        <f>+G123+H123+I123+J123+K123</f>
        <v>420000</v>
      </c>
      <c r="G123" s="86">
        <f>+G124</f>
        <v>0</v>
      </c>
      <c r="H123" s="86">
        <f>H124+H125</f>
        <v>0</v>
      </c>
      <c r="I123" s="86">
        <f>+I124+I125</f>
        <v>420000</v>
      </c>
      <c r="J123" s="86">
        <f>+J124</f>
        <v>0</v>
      </c>
      <c r="K123" s="86">
        <f>K124+K125</f>
        <v>0</v>
      </c>
      <c r="L123" s="15"/>
      <c r="M123" s="15"/>
      <c r="N123" s="16">
        <f>+I123/1.2</f>
        <v>350000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87">
        <f t="shared" si="32"/>
        <v>1319000</v>
      </c>
      <c r="AM123" s="86">
        <f>+AM124</f>
        <v>0</v>
      </c>
      <c r="AN123" s="86">
        <f>+AN124</f>
        <v>0</v>
      </c>
      <c r="AO123" s="86">
        <f>+AO124+AO125</f>
        <v>1210000</v>
      </c>
      <c r="AP123" s="86">
        <f>+AP124</f>
        <v>0</v>
      </c>
      <c r="AQ123" s="86">
        <f>+AQ124+AQ125</f>
        <v>109000</v>
      </c>
      <c r="AR123" s="15"/>
      <c r="AS123" s="15">
        <f t="shared" si="34"/>
        <v>1210000</v>
      </c>
      <c r="AT123" s="15"/>
      <c r="AU123" s="86">
        <f t="shared" si="33"/>
        <v>473000</v>
      </c>
      <c r="AV123" s="86">
        <f>+AV124</f>
        <v>0</v>
      </c>
      <c r="AW123" s="86">
        <f>AW124+AW125</f>
        <v>0</v>
      </c>
      <c r="AX123" s="86">
        <f>+AX124+AX125</f>
        <v>428000</v>
      </c>
      <c r="AY123" s="86">
        <f>+AY124</f>
        <v>0</v>
      </c>
      <c r="AZ123" s="86">
        <f>AZ124+AZ125</f>
        <v>45000</v>
      </c>
      <c r="BA123" s="87">
        <f>+BB123+BC123+BD123+BE123+BF123</f>
        <v>420000</v>
      </c>
      <c r="BB123" s="86">
        <f>+BB124</f>
        <v>0</v>
      </c>
      <c r="BC123" s="86">
        <f>BC124+BC125</f>
        <v>0</v>
      </c>
      <c r="BD123" s="86">
        <f>+BD124+BD125</f>
        <v>420000</v>
      </c>
      <c r="BE123" s="86">
        <f>+BE124</f>
        <v>0</v>
      </c>
      <c r="BF123" s="86">
        <f>BF124+BF125</f>
        <v>0</v>
      </c>
    </row>
    <row r="124" spans="1:58" ht="12">
      <c r="A124" s="175"/>
      <c r="B124" s="144"/>
      <c r="C124" s="129" t="s">
        <v>201</v>
      </c>
      <c r="D124" s="9">
        <v>424331</v>
      </c>
      <c r="E124" s="23" t="s">
        <v>202</v>
      </c>
      <c r="F124" s="77">
        <f>+G124+H124+I124+J124+K124</f>
        <v>350000</v>
      </c>
      <c r="G124" s="77"/>
      <c r="H124" s="77"/>
      <c r="I124" s="77">
        <v>350000</v>
      </c>
      <c r="J124" s="106"/>
      <c r="K124" s="77"/>
      <c r="N124" s="2">
        <f>+I124/1.2</f>
        <v>291666.6666666667</v>
      </c>
      <c r="AL124" s="77">
        <f t="shared" si="32"/>
        <v>289000</v>
      </c>
      <c r="AM124" s="77"/>
      <c r="AN124" s="77"/>
      <c r="AO124" s="77">
        <v>220000</v>
      </c>
      <c r="AP124" s="106"/>
      <c r="AQ124" s="77">
        <v>69000</v>
      </c>
      <c r="AS124" s="1">
        <f t="shared" si="34"/>
        <v>220000</v>
      </c>
      <c r="AU124" s="77">
        <f t="shared" si="33"/>
        <v>375000</v>
      </c>
      <c r="AV124" s="77"/>
      <c r="AW124" s="77"/>
      <c r="AX124" s="77">
        <v>375000</v>
      </c>
      <c r="AY124" s="106"/>
      <c r="AZ124" s="77"/>
      <c r="BA124" s="77">
        <f>+BB124+BC124+BD124+BE124+BF124</f>
        <v>350000</v>
      </c>
      <c r="BB124" s="77"/>
      <c r="BC124" s="77"/>
      <c r="BD124" s="77">
        <v>350000</v>
      </c>
      <c r="BE124" s="106"/>
      <c r="BF124" s="77"/>
    </row>
    <row r="125" spans="1:58" ht="12">
      <c r="A125" s="175"/>
      <c r="B125" s="144"/>
      <c r="C125" s="129" t="s">
        <v>203</v>
      </c>
      <c r="D125" s="9">
        <v>424311</v>
      </c>
      <c r="E125" s="23" t="s">
        <v>204</v>
      </c>
      <c r="F125" s="77">
        <f>G125+H125+I125+J125+K125</f>
        <v>70000</v>
      </c>
      <c r="G125" s="77"/>
      <c r="H125" s="77"/>
      <c r="I125" s="77">
        <v>70000</v>
      </c>
      <c r="J125" s="106"/>
      <c r="K125" s="77"/>
      <c r="AL125" s="77">
        <f t="shared" si="32"/>
        <v>1030000</v>
      </c>
      <c r="AM125" s="77"/>
      <c r="AN125" s="77"/>
      <c r="AO125" s="77">
        <v>990000</v>
      </c>
      <c r="AP125" s="106"/>
      <c r="AQ125" s="77">
        <v>40000</v>
      </c>
      <c r="AS125" s="1">
        <f t="shared" si="34"/>
        <v>990000</v>
      </c>
      <c r="AU125" s="77">
        <f>AV125+AW125+AX125+AY125+AZ125</f>
        <v>98000</v>
      </c>
      <c r="AV125" s="77"/>
      <c r="AW125" s="77"/>
      <c r="AX125" s="77">
        <v>53000</v>
      </c>
      <c r="AY125" s="106"/>
      <c r="AZ125" s="77">
        <v>45000</v>
      </c>
      <c r="BA125" s="77">
        <f>BB125+BC125+BD125+BE125+BF125</f>
        <v>70000</v>
      </c>
      <c r="BB125" s="77"/>
      <c r="BC125" s="77"/>
      <c r="BD125" s="77">
        <v>70000</v>
      </c>
      <c r="BE125" s="106"/>
      <c r="BF125" s="77"/>
    </row>
    <row r="126" spans="1:58" ht="12.75" customHeight="1">
      <c r="A126" s="176">
        <v>5</v>
      </c>
      <c r="B126" s="119">
        <v>425000</v>
      </c>
      <c r="C126" s="120"/>
      <c r="D126" s="261" t="s">
        <v>205</v>
      </c>
      <c r="E126" s="261"/>
      <c r="F126" s="152">
        <f aca="true" t="shared" si="35" ref="F126:F144">+G126+H126+I126+J126+K126</f>
        <v>11822000</v>
      </c>
      <c r="G126" s="123"/>
      <c r="H126" s="123">
        <f>+H127+H138+H155+H158+H160</f>
        <v>5000000</v>
      </c>
      <c r="I126" s="123">
        <f>+I127+I138</f>
        <v>6622000</v>
      </c>
      <c r="J126" s="153">
        <f>+J127+J138+J155+J158+J160</f>
        <v>0</v>
      </c>
      <c r="K126" s="69">
        <f>+K127+K138+K155+K158+K160</f>
        <v>200000</v>
      </c>
      <c r="L126" s="115"/>
      <c r="M126" s="115"/>
      <c r="N126" s="116">
        <f aca="true" t="shared" si="36" ref="N126:N144">+I126/1.2</f>
        <v>5518333.333333334</v>
      </c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54">
        <f t="shared" si="32"/>
        <v>5007900</v>
      </c>
      <c r="AM126" s="123">
        <f>+AM127+AM138+AM155+AM158+AM160</f>
        <v>0</v>
      </c>
      <c r="AN126" s="123">
        <f>+AN127+AN138+AN155+AN158+AN160</f>
        <v>0</v>
      </c>
      <c r="AO126" s="123">
        <f>+AO127+AO138</f>
        <v>4848100</v>
      </c>
      <c r="AP126" s="153">
        <f>+AP127+AP138+AP155+AP158+AP160</f>
        <v>100000</v>
      </c>
      <c r="AQ126" s="69">
        <f>+AQ127+AQ138+AQ155+AQ158+AQ160</f>
        <v>59800</v>
      </c>
      <c r="AR126" s="115"/>
      <c r="AS126" s="115">
        <f t="shared" si="34"/>
        <v>4948100</v>
      </c>
      <c r="AT126" s="115"/>
      <c r="AU126" s="152">
        <f aca="true" t="shared" si="37" ref="AU126:AU144">+AV126+AW126+AX126+AY126+AZ126</f>
        <v>7922500</v>
      </c>
      <c r="AV126" s="123"/>
      <c r="AW126" s="123">
        <f>+AW127+AW138+AW155+AW158+AW160</f>
        <v>3000000</v>
      </c>
      <c r="AX126" s="123">
        <f>+AX127+AX138</f>
        <v>4735500</v>
      </c>
      <c r="AY126" s="123">
        <f>+AY127+AY138</f>
        <v>0</v>
      </c>
      <c r="AZ126" s="123">
        <f>+AZ127+AZ138</f>
        <v>187000</v>
      </c>
      <c r="BA126" s="152">
        <f aca="true" t="shared" si="38" ref="BA126:BA144">+BB126+BC126+BD126+BE126+BF126</f>
        <v>11879474</v>
      </c>
      <c r="BB126" s="123"/>
      <c r="BC126" s="123">
        <f>+BC127+BC138+BC155+BC158+BC160</f>
        <v>5000000</v>
      </c>
      <c r="BD126" s="123">
        <f>+BD127+BD138</f>
        <v>6679474</v>
      </c>
      <c r="BE126" s="153">
        <f>+BE127+BE138+BE155+BE158+BE160</f>
        <v>0</v>
      </c>
      <c r="BF126" s="69">
        <f>+BF127+BF138+BF155+BF158+BF160</f>
        <v>200000</v>
      </c>
    </row>
    <row r="127" spans="1:58" ht="12">
      <c r="A127" s="165"/>
      <c r="B127" s="177"/>
      <c r="C127" s="166" t="s">
        <v>206</v>
      </c>
      <c r="D127" s="12">
        <v>425100</v>
      </c>
      <c r="E127" s="167" t="s">
        <v>207</v>
      </c>
      <c r="F127" s="86">
        <f t="shared" si="35"/>
        <v>7865000</v>
      </c>
      <c r="G127" s="17"/>
      <c r="H127" s="17">
        <f>+H128+H129+H130+H131+H132+H133+H134+H135+H136+H137</f>
        <v>5000000</v>
      </c>
      <c r="I127" s="178">
        <f>+I128+I129+I130+I131+I132+I133+I134+I136+I137+I135</f>
        <v>2665000</v>
      </c>
      <c r="J127" s="179">
        <f>+J128+J129+J130+J131+J132+J133+J134+J136+J137+J135</f>
        <v>0</v>
      </c>
      <c r="K127" s="180">
        <f>+K128+K129+K130+K131+K132+K133+K134+K136+K137+K135</f>
        <v>200000</v>
      </c>
      <c r="L127" s="15"/>
      <c r="M127" s="15"/>
      <c r="N127" s="16">
        <f t="shared" si="36"/>
        <v>2220833.3333333335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87">
        <f t="shared" si="32"/>
        <v>1511800</v>
      </c>
      <c r="AM127" s="17">
        <f>+AM128+AM129+AM130+AM131+AM132+AM133+AM134+AM135+AM136+AM137</f>
        <v>0</v>
      </c>
      <c r="AN127" s="17">
        <f>+AN128+AN129+AN130+AN131+AN132+AN133+AN134+AN135+AN136+AN137</f>
        <v>0</v>
      </c>
      <c r="AO127" s="180">
        <f>+AO128+AO129+AO130+AO131+AO132+AO133+AO134+AO136+AO137+AO135</f>
        <v>1407000</v>
      </c>
      <c r="AP127" s="181">
        <f>+AP128+AP129+AP130+AP131+AP132+AP133+AP134+AP136+AP137+AP135</f>
        <v>100000</v>
      </c>
      <c r="AQ127" s="180">
        <f>+AQ128+AQ129+AQ130+AQ131+AQ132+AQ133+AQ134+AQ136+AQ137+AQ135</f>
        <v>4800</v>
      </c>
      <c r="AR127" s="15"/>
      <c r="AS127" s="15">
        <f t="shared" si="34"/>
        <v>1507000</v>
      </c>
      <c r="AT127" s="15"/>
      <c r="AU127" s="86">
        <f t="shared" si="37"/>
        <v>3944000</v>
      </c>
      <c r="AV127" s="17"/>
      <c r="AW127" s="17">
        <f>+AW128+AW129+AW130+AW131+AW132+AW133+AW134+AW135+AW136+AW137</f>
        <v>3000000</v>
      </c>
      <c r="AX127" s="180">
        <f>+AX128+AX129+AX130+AX131+AX132+AX133+AX134+AX136+AX137+AX135</f>
        <v>874000</v>
      </c>
      <c r="AY127" s="180">
        <f>+AY128+AY129+AY130+AY131+AY132+AY133+AY134+AY136+AY137+AY135</f>
        <v>0</v>
      </c>
      <c r="AZ127" s="180">
        <f>+AZ128+AZ129+AZ130+AZ131+AZ132+AZ133+AZ134+AZ136+AZ137+AZ135</f>
        <v>70000</v>
      </c>
      <c r="BA127" s="86">
        <f t="shared" si="38"/>
        <v>7922474</v>
      </c>
      <c r="BB127" s="17"/>
      <c r="BC127" s="17">
        <f>+BC128+BC129+BC130+BC131+BC132+BC133+BC134+BC135+BC136+BC137</f>
        <v>5000000</v>
      </c>
      <c r="BD127" s="178">
        <f>+BD128+BD129+BD130+BD131+BD132+BD133+BD134+BD136+BD137+BD135</f>
        <v>2722474</v>
      </c>
      <c r="BE127" s="179">
        <f>+BE128+BE129+BE130+BE131+BE132+BE133+BE134+BE136+BE137+BE135</f>
        <v>0</v>
      </c>
      <c r="BF127" s="180">
        <f>+BF128+BF129+BF130+BF131+BF132+BF133+BF134+BF136+BF137+BF135</f>
        <v>200000</v>
      </c>
    </row>
    <row r="128" spans="1:58" ht="12">
      <c r="A128" s="159"/>
      <c r="B128" s="265"/>
      <c r="C128" s="129" t="s">
        <v>208</v>
      </c>
      <c r="D128" s="9">
        <v>425111</v>
      </c>
      <c r="E128" s="23" t="s">
        <v>209</v>
      </c>
      <c r="F128" s="77">
        <f t="shared" si="35"/>
        <v>50000</v>
      </c>
      <c r="G128" s="77"/>
      <c r="H128" s="77"/>
      <c r="I128" s="77">
        <v>50000</v>
      </c>
      <c r="J128" s="106"/>
      <c r="K128" s="77"/>
      <c r="N128" s="2">
        <f t="shared" si="36"/>
        <v>41666.66666666667</v>
      </c>
      <c r="AL128" s="77">
        <f t="shared" si="32"/>
        <v>85000</v>
      </c>
      <c r="AM128" s="77"/>
      <c r="AN128" s="77"/>
      <c r="AO128" s="77">
        <v>85000</v>
      </c>
      <c r="AP128" s="106"/>
      <c r="AQ128" s="77"/>
      <c r="AS128" s="1">
        <f t="shared" si="34"/>
        <v>85000</v>
      </c>
      <c r="AU128" s="77">
        <f t="shared" si="37"/>
        <v>0</v>
      </c>
      <c r="AV128" s="77"/>
      <c r="AW128" s="77"/>
      <c r="AX128" s="77"/>
      <c r="AY128" s="106"/>
      <c r="AZ128" s="77"/>
      <c r="BA128" s="77">
        <f t="shared" si="38"/>
        <v>10000</v>
      </c>
      <c r="BB128" s="77"/>
      <c r="BC128" s="77"/>
      <c r="BD128" s="77">
        <v>10000</v>
      </c>
      <c r="BE128" s="106"/>
      <c r="BF128" s="77"/>
    </row>
    <row r="129" spans="1:58" ht="12">
      <c r="A129" s="159"/>
      <c r="B129" s="265"/>
      <c r="C129" s="129" t="s">
        <v>210</v>
      </c>
      <c r="D129" s="9">
        <v>425112</v>
      </c>
      <c r="E129" s="23" t="s">
        <v>211</v>
      </c>
      <c r="F129" s="77">
        <f t="shared" si="35"/>
        <v>2200000</v>
      </c>
      <c r="G129" s="77"/>
      <c r="H129" s="77"/>
      <c r="I129" s="77">
        <v>2000000</v>
      </c>
      <c r="J129" s="106"/>
      <c r="K129" s="77">
        <v>200000</v>
      </c>
      <c r="N129" s="2">
        <f t="shared" si="36"/>
        <v>1666666.6666666667</v>
      </c>
      <c r="AL129" s="77">
        <f t="shared" si="32"/>
        <v>75000</v>
      </c>
      <c r="AM129" s="77"/>
      <c r="AN129" s="77"/>
      <c r="AO129" s="77">
        <v>75000</v>
      </c>
      <c r="AP129" s="106"/>
      <c r="AQ129" s="77"/>
      <c r="AS129" s="1">
        <f t="shared" si="34"/>
        <v>75000</v>
      </c>
      <c r="AU129" s="77">
        <f t="shared" si="37"/>
        <v>0</v>
      </c>
      <c r="AV129" s="77"/>
      <c r="AW129" s="77"/>
      <c r="AX129" s="77"/>
      <c r="AY129" s="106"/>
      <c r="AZ129" s="77"/>
      <c r="BA129" s="77">
        <f t="shared" si="38"/>
        <v>2200000</v>
      </c>
      <c r="BB129" s="77"/>
      <c r="BC129" s="77"/>
      <c r="BD129" s="77">
        <v>2000000</v>
      </c>
      <c r="BE129" s="106"/>
      <c r="BF129" s="77">
        <v>200000</v>
      </c>
    </row>
    <row r="130" spans="1:58" ht="12">
      <c r="A130" s="159"/>
      <c r="B130" s="265"/>
      <c r="C130" s="129" t="s">
        <v>212</v>
      </c>
      <c r="D130" s="9">
        <v>425113</v>
      </c>
      <c r="E130" s="23" t="s">
        <v>213</v>
      </c>
      <c r="F130" s="77">
        <f t="shared" si="35"/>
        <v>225000</v>
      </c>
      <c r="G130" s="77"/>
      <c r="H130" s="77"/>
      <c r="I130" s="77">
        <v>225000</v>
      </c>
      <c r="J130" s="106"/>
      <c r="K130" s="77"/>
      <c r="N130" s="2">
        <f t="shared" si="36"/>
        <v>187500</v>
      </c>
      <c r="AL130" s="77">
        <f t="shared" si="32"/>
        <v>80000</v>
      </c>
      <c r="AM130" s="77"/>
      <c r="AN130" s="77"/>
      <c r="AO130" s="77">
        <v>80000</v>
      </c>
      <c r="AP130" s="106"/>
      <c r="AQ130" s="77"/>
      <c r="AS130" s="1">
        <f t="shared" si="34"/>
        <v>80000</v>
      </c>
      <c r="AU130" s="77">
        <f t="shared" si="37"/>
        <v>618000</v>
      </c>
      <c r="AV130" s="77"/>
      <c r="AW130" s="77"/>
      <c r="AX130" s="77">
        <v>618000</v>
      </c>
      <c r="AY130" s="106"/>
      <c r="AZ130" s="77"/>
      <c r="BA130" s="77">
        <f t="shared" si="38"/>
        <v>225000</v>
      </c>
      <c r="BB130" s="77"/>
      <c r="BC130" s="77"/>
      <c r="BD130" s="77">
        <v>225000</v>
      </c>
      <c r="BE130" s="106"/>
      <c r="BF130" s="77"/>
    </row>
    <row r="131" spans="1:58" ht="12">
      <c r="A131" s="159"/>
      <c r="B131" s="265"/>
      <c r="C131" s="129" t="s">
        <v>214</v>
      </c>
      <c r="D131" s="9">
        <v>425114</v>
      </c>
      <c r="E131" s="23" t="s">
        <v>215</v>
      </c>
      <c r="F131" s="77">
        <f t="shared" si="35"/>
        <v>0</v>
      </c>
      <c r="G131" s="77"/>
      <c r="H131" s="77"/>
      <c r="I131" s="77">
        <v>0</v>
      </c>
      <c r="J131" s="106"/>
      <c r="K131" s="77"/>
      <c r="N131" s="2">
        <f t="shared" si="36"/>
        <v>0</v>
      </c>
      <c r="AL131" s="77">
        <f t="shared" si="32"/>
        <v>715000</v>
      </c>
      <c r="AM131" s="77"/>
      <c r="AN131" s="77"/>
      <c r="AO131" s="77">
        <v>615000</v>
      </c>
      <c r="AP131" s="106">
        <v>100000</v>
      </c>
      <c r="AQ131" s="77"/>
      <c r="AS131" s="1">
        <f t="shared" si="34"/>
        <v>715000</v>
      </c>
      <c r="AU131" s="77">
        <f t="shared" si="37"/>
        <v>0</v>
      </c>
      <c r="AV131" s="77"/>
      <c r="AW131" s="77"/>
      <c r="AX131" s="77"/>
      <c r="AY131" s="106"/>
      <c r="AZ131" s="77"/>
      <c r="BA131" s="77">
        <f t="shared" si="38"/>
        <v>0</v>
      </c>
      <c r="BB131" s="77"/>
      <c r="BC131" s="77"/>
      <c r="BD131" s="77">
        <v>0</v>
      </c>
      <c r="BE131" s="106"/>
      <c r="BF131" s="77"/>
    </row>
    <row r="132" spans="1:58" ht="12">
      <c r="A132" s="159"/>
      <c r="B132" s="265"/>
      <c r="C132" s="129" t="s">
        <v>216</v>
      </c>
      <c r="D132" s="9">
        <v>425115</v>
      </c>
      <c r="E132" s="23" t="s">
        <v>217</v>
      </c>
      <c r="F132" s="77">
        <f t="shared" si="35"/>
        <v>100000</v>
      </c>
      <c r="G132" s="77"/>
      <c r="H132" s="77"/>
      <c r="I132" s="77">
        <v>100000</v>
      </c>
      <c r="J132" s="106"/>
      <c r="K132" s="77"/>
      <c r="N132" s="2">
        <f t="shared" si="36"/>
        <v>83333.33333333334</v>
      </c>
      <c r="AL132" s="77">
        <f t="shared" si="32"/>
        <v>90000</v>
      </c>
      <c r="AM132" s="77"/>
      <c r="AN132" s="77"/>
      <c r="AO132" s="77">
        <v>90000</v>
      </c>
      <c r="AP132" s="106"/>
      <c r="AQ132" s="77"/>
      <c r="AS132" s="1">
        <f t="shared" si="34"/>
        <v>90000</v>
      </c>
      <c r="AU132" s="77">
        <f t="shared" si="37"/>
        <v>103000</v>
      </c>
      <c r="AV132" s="77"/>
      <c r="AW132" s="77"/>
      <c r="AX132" s="77">
        <v>53000</v>
      </c>
      <c r="AY132" s="106"/>
      <c r="AZ132" s="77">
        <v>50000</v>
      </c>
      <c r="BA132" s="77">
        <f t="shared" si="38"/>
        <v>20000</v>
      </c>
      <c r="BB132" s="77"/>
      <c r="BC132" s="77"/>
      <c r="BD132" s="77">
        <v>20000</v>
      </c>
      <c r="BE132" s="106"/>
      <c r="BF132" s="77"/>
    </row>
    <row r="133" spans="1:58" ht="12">
      <c r="A133" s="159"/>
      <c r="B133" s="265"/>
      <c r="C133" s="129" t="s">
        <v>218</v>
      </c>
      <c r="D133" s="9">
        <v>425116</v>
      </c>
      <c r="E133" s="23" t="s">
        <v>219</v>
      </c>
      <c r="F133" s="77">
        <f t="shared" si="35"/>
        <v>50000</v>
      </c>
      <c r="G133" s="77"/>
      <c r="H133" s="77"/>
      <c r="I133" s="77">
        <v>50000</v>
      </c>
      <c r="J133" s="106"/>
      <c r="K133" s="77"/>
      <c r="N133" s="2">
        <f t="shared" si="36"/>
        <v>41666.66666666667</v>
      </c>
      <c r="AL133" s="77">
        <f t="shared" si="32"/>
        <v>30000</v>
      </c>
      <c r="AM133" s="77"/>
      <c r="AN133" s="77"/>
      <c r="AO133" s="77">
        <v>30000</v>
      </c>
      <c r="AP133" s="106"/>
      <c r="AQ133" s="77"/>
      <c r="AS133" s="1">
        <f t="shared" si="34"/>
        <v>30000</v>
      </c>
      <c r="AU133" s="77">
        <f t="shared" si="37"/>
        <v>35000</v>
      </c>
      <c r="AV133" s="77"/>
      <c r="AW133" s="77"/>
      <c r="AX133" s="77">
        <v>35000</v>
      </c>
      <c r="AY133" s="106"/>
      <c r="AZ133" s="77"/>
      <c r="BA133" s="77">
        <f t="shared" si="38"/>
        <v>50000</v>
      </c>
      <c r="BB133" s="77"/>
      <c r="BC133" s="77"/>
      <c r="BD133" s="77">
        <v>50000</v>
      </c>
      <c r="BE133" s="106"/>
      <c r="BF133" s="77"/>
    </row>
    <row r="134" spans="1:58" s="183" customFormat="1" ht="12">
      <c r="A134" s="159"/>
      <c r="B134" s="265"/>
      <c r="C134" s="129" t="s">
        <v>220</v>
      </c>
      <c r="D134" s="9">
        <v>425117</v>
      </c>
      <c r="E134" s="23" t="s">
        <v>221</v>
      </c>
      <c r="F134" s="77">
        <f t="shared" si="35"/>
        <v>90000</v>
      </c>
      <c r="G134" s="77"/>
      <c r="H134" s="77"/>
      <c r="I134" s="77">
        <v>90000</v>
      </c>
      <c r="J134" s="106"/>
      <c r="K134" s="77"/>
      <c r="L134" s="182"/>
      <c r="M134" s="182"/>
      <c r="N134" s="2">
        <f t="shared" si="36"/>
        <v>75000</v>
      </c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77">
        <f t="shared" si="32"/>
        <v>84800</v>
      </c>
      <c r="AM134" s="77"/>
      <c r="AN134" s="77"/>
      <c r="AO134" s="77">
        <v>80000</v>
      </c>
      <c r="AP134" s="106"/>
      <c r="AQ134" s="77">
        <v>4800</v>
      </c>
      <c r="AR134" s="182"/>
      <c r="AS134" s="1">
        <f t="shared" si="34"/>
        <v>80000</v>
      </c>
      <c r="AT134" s="182"/>
      <c r="AU134" s="77">
        <f t="shared" si="37"/>
        <v>39000</v>
      </c>
      <c r="AV134" s="77"/>
      <c r="AW134" s="77"/>
      <c r="AX134" s="77">
        <v>39000</v>
      </c>
      <c r="AY134" s="106"/>
      <c r="AZ134" s="77"/>
      <c r="BA134" s="77">
        <f t="shared" si="38"/>
        <v>140000</v>
      </c>
      <c r="BB134" s="77"/>
      <c r="BC134" s="77"/>
      <c r="BD134" s="77">
        <v>140000</v>
      </c>
      <c r="BE134" s="106"/>
      <c r="BF134" s="77"/>
    </row>
    <row r="135" spans="1:58" s="183" customFormat="1" ht="12">
      <c r="A135" s="159"/>
      <c r="B135" s="265"/>
      <c r="C135" s="129" t="s">
        <v>222</v>
      </c>
      <c r="D135" s="9">
        <v>425118</v>
      </c>
      <c r="E135" s="23" t="s">
        <v>223</v>
      </c>
      <c r="F135" s="77">
        <f t="shared" si="35"/>
        <v>0</v>
      </c>
      <c r="G135" s="77"/>
      <c r="H135" s="77"/>
      <c r="I135" s="77"/>
      <c r="J135" s="106"/>
      <c r="K135" s="77"/>
      <c r="L135" s="182"/>
      <c r="M135" s="182"/>
      <c r="N135" s="2">
        <f t="shared" si="36"/>
        <v>0</v>
      </c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77">
        <f t="shared" si="32"/>
        <v>12000</v>
      </c>
      <c r="AM135" s="77"/>
      <c r="AN135" s="77"/>
      <c r="AO135" s="77">
        <v>12000</v>
      </c>
      <c r="AP135" s="106"/>
      <c r="AQ135" s="77"/>
      <c r="AR135" s="182"/>
      <c r="AS135" s="1">
        <f t="shared" si="34"/>
        <v>12000</v>
      </c>
      <c r="AT135" s="182"/>
      <c r="AU135" s="77">
        <f t="shared" si="37"/>
        <v>0</v>
      </c>
      <c r="AV135" s="77"/>
      <c r="AW135" s="77"/>
      <c r="AX135" s="77"/>
      <c r="AY135" s="106"/>
      <c r="AZ135" s="77"/>
      <c r="BA135" s="77">
        <f t="shared" si="38"/>
        <v>0</v>
      </c>
      <c r="BB135" s="77"/>
      <c r="BC135" s="77"/>
      <c r="BD135" s="77"/>
      <c r="BE135" s="106"/>
      <c r="BF135" s="77"/>
    </row>
    <row r="136" spans="1:58" s="183" customFormat="1" ht="24">
      <c r="A136" s="159"/>
      <c r="B136" s="265"/>
      <c r="C136" s="129" t="s">
        <v>224</v>
      </c>
      <c r="D136" s="9">
        <v>425119</v>
      </c>
      <c r="E136" s="23" t="s">
        <v>225</v>
      </c>
      <c r="F136" s="77">
        <f t="shared" si="35"/>
        <v>5150000</v>
      </c>
      <c r="G136" s="77"/>
      <c r="H136" s="77">
        <v>5000000</v>
      </c>
      <c r="I136" s="77">
        <v>150000</v>
      </c>
      <c r="J136" s="106"/>
      <c r="K136" s="77"/>
      <c r="L136" s="182"/>
      <c r="M136" s="182"/>
      <c r="N136" s="2">
        <f t="shared" si="36"/>
        <v>125000</v>
      </c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77">
        <f t="shared" si="32"/>
        <v>40000</v>
      </c>
      <c r="AM136" s="77"/>
      <c r="AN136" s="77"/>
      <c r="AO136" s="77">
        <v>40000</v>
      </c>
      <c r="AP136" s="106"/>
      <c r="AQ136" s="77"/>
      <c r="AR136" s="182"/>
      <c r="AS136" s="1">
        <f t="shared" si="34"/>
        <v>40000</v>
      </c>
      <c r="AT136" s="182"/>
      <c r="AU136" s="77">
        <f t="shared" si="37"/>
        <v>3149000</v>
      </c>
      <c r="AV136" s="77"/>
      <c r="AW136" s="77">
        <v>3000000</v>
      </c>
      <c r="AX136" s="77">
        <v>129000</v>
      </c>
      <c r="AY136" s="106"/>
      <c r="AZ136" s="77">
        <v>20000</v>
      </c>
      <c r="BA136" s="77">
        <f t="shared" si="38"/>
        <v>5277474</v>
      </c>
      <c r="BB136" s="77"/>
      <c r="BC136" s="77">
        <v>5000000</v>
      </c>
      <c r="BD136" s="77">
        <v>277474</v>
      </c>
      <c r="BE136" s="106"/>
      <c r="BF136" s="77"/>
    </row>
    <row r="137" spans="1:58" s="183" customFormat="1" ht="12">
      <c r="A137" s="159"/>
      <c r="B137" s="265"/>
      <c r="C137" s="129" t="s">
        <v>226</v>
      </c>
      <c r="D137" s="9">
        <v>425191</v>
      </c>
      <c r="E137" s="23" t="s">
        <v>227</v>
      </c>
      <c r="F137" s="77">
        <f t="shared" si="35"/>
        <v>0</v>
      </c>
      <c r="G137" s="77"/>
      <c r="H137" s="77"/>
      <c r="I137" s="77"/>
      <c r="J137" s="106"/>
      <c r="K137" s="77"/>
      <c r="L137" s="182"/>
      <c r="M137" s="182"/>
      <c r="N137" s="2">
        <f t="shared" si="36"/>
        <v>0</v>
      </c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77">
        <f t="shared" si="32"/>
        <v>300000</v>
      </c>
      <c r="AM137" s="77"/>
      <c r="AN137" s="77"/>
      <c r="AO137" s="77">
        <v>300000</v>
      </c>
      <c r="AP137" s="106"/>
      <c r="AQ137" s="77">
        <v>0</v>
      </c>
      <c r="AR137" s="182"/>
      <c r="AS137" s="1">
        <f t="shared" si="34"/>
        <v>300000</v>
      </c>
      <c r="AT137" s="182"/>
      <c r="AU137" s="77">
        <f t="shared" si="37"/>
        <v>0</v>
      </c>
      <c r="AV137" s="77"/>
      <c r="AW137" s="77"/>
      <c r="AX137" s="77"/>
      <c r="AY137" s="106"/>
      <c r="AZ137" s="77"/>
      <c r="BA137" s="77">
        <f t="shared" si="38"/>
        <v>0</v>
      </c>
      <c r="BB137" s="77"/>
      <c r="BC137" s="77"/>
      <c r="BD137" s="77"/>
      <c r="BE137" s="106"/>
      <c r="BF137" s="77"/>
    </row>
    <row r="138" spans="1:58" s="183" customFormat="1" ht="12">
      <c r="A138" s="169"/>
      <c r="B138" s="184"/>
      <c r="C138" s="166" t="s">
        <v>228</v>
      </c>
      <c r="D138" s="12">
        <v>425200</v>
      </c>
      <c r="E138" s="167" t="s">
        <v>229</v>
      </c>
      <c r="F138" s="86">
        <f t="shared" si="35"/>
        <v>3957000</v>
      </c>
      <c r="G138" s="17">
        <f>+G139+G146+G155+G158+G160</f>
        <v>0</v>
      </c>
      <c r="H138" s="17">
        <f>+H139+H146+H155+H158+H160</f>
        <v>0</v>
      </c>
      <c r="I138" s="180">
        <f>+I139+I146+I155+I158+I160+I156+I157+I159</f>
        <v>3957000</v>
      </c>
      <c r="J138" s="181">
        <f>+J139+J146+J155+J158+J160</f>
        <v>0</v>
      </c>
      <c r="K138" s="180">
        <f>+K139+K146+K155+K158+K160</f>
        <v>0</v>
      </c>
      <c r="L138" s="185"/>
      <c r="M138" s="185"/>
      <c r="N138" s="16">
        <f t="shared" si="36"/>
        <v>3297500</v>
      </c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87">
        <f t="shared" si="32"/>
        <v>3496100</v>
      </c>
      <c r="AM138" s="17">
        <f>+AM139+AM146+AM155+AM158+AM160</f>
        <v>0</v>
      </c>
      <c r="AN138" s="17">
        <f>+AN139+AN146+AN155+AN158+AN160</f>
        <v>0</v>
      </c>
      <c r="AO138" s="180">
        <f>+AO139+AO146+AO155+AO158+AO160+AO156</f>
        <v>3441100</v>
      </c>
      <c r="AP138" s="181">
        <f>+AP139+AP146+AP155+AP158+AP160</f>
        <v>0</v>
      </c>
      <c r="AQ138" s="180">
        <f>+AQ139+AQ146+AQ155+AQ158+AQ160</f>
        <v>55000</v>
      </c>
      <c r="AR138" s="185"/>
      <c r="AS138" s="15">
        <f t="shared" si="34"/>
        <v>3441100</v>
      </c>
      <c r="AT138" s="185"/>
      <c r="AU138" s="86">
        <f t="shared" si="37"/>
        <v>3978500</v>
      </c>
      <c r="AV138" s="17">
        <f>+AV139+AV146+AV155+AV158+AV160</f>
        <v>0</v>
      </c>
      <c r="AW138" s="17">
        <f>+AW139+AW146+AW155+AW158+AW160</f>
        <v>0</v>
      </c>
      <c r="AX138" s="180">
        <f>+AX139+AX146+AX155+AX158+AX160+AX156</f>
        <v>3861500</v>
      </c>
      <c r="AY138" s="180">
        <f>+AY139+AY146+AY155+AY158+AY160+AY156</f>
        <v>0</v>
      </c>
      <c r="AZ138" s="180">
        <f>+AZ139+AZ146+AZ155+AZ158+AZ160+AZ156+AZ157+AZ159</f>
        <v>117000</v>
      </c>
      <c r="BA138" s="86">
        <f t="shared" si="38"/>
        <v>3957000</v>
      </c>
      <c r="BB138" s="17">
        <f>+BB139+BB146+BB155+BB158+BB160</f>
        <v>0</v>
      </c>
      <c r="BC138" s="17">
        <f>+BC139+BC146+BC155+BC158+BC160</f>
        <v>0</v>
      </c>
      <c r="BD138" s="180">
        <f>+BD139+BD146+BD155+BD158+BD160+BD156+BD157+BD159</f>
        <v>3957000</v>
      </c>
      <c r="BE138" s="181">
        <f>+BE139+BE146+BE155+BE158+BE160</f>
        <v>0</v>
      </c>
      <c r="BF138" s="180">
        <f>+BF139+BF146+BF155+BF158+BF160</f>
        <v>0</v>
      </c>
    </row>
    <row r="139" spans="1:58" s="183" customFormat="1" ht="12">
      <c r="A139" s="186"/>
      <c r="B139" s="187"/>
      <c r="C139" s="188" t="s">
        <v>230</v>
      </c>
      <c r="D139" s="189">
        <v>425210</v>
      </c>
      <c r="E139" s="190" t="s">
        <v>231</v>
      </c>
      <c r="F139" s="191">
        <f t="shared" si="35"/>
        <v>2885000</v>
      </c>
      <c r="G139" s="192">
        <f>+G140+G142+G143+G145</f>
        <v>0</v>
      </c>
      <c r="H139" s="192">
        <f>+H140+H142+H143+H145</f>
        <v>0</v>
      </c>
      <c r="I139" s="192">
        <f>+I140+I142+I143+I145+I144+I141</f>
        <v>2885000</v>
      </c>
      <c r="J139" s="193">
        <f>+J140+J142+J143+J145</f>
        <v>0</v>
      </c>
      <c r="K139" s="192">
        <f>+K140+K142+K143+K145</f>
        <v>0</v>
      </c>
      <c r="L139" s="194"/>
      <c r="M139" s="194"/>
      <c r="N139" s="195">
        <f t="shared" si="36"/>
        <v>2404166.666666667</v>
      </c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6">
        <f t="shared" si="32"/>
        <v>2349000</v>
      </c>
      <c r="AM139" s="192">
        <f>+AM140+AM142+AM143+AM145</f>
        <v>0</v>
      </c>
      <c r="AN139" s="192">
        <f>+AN140+AN142+AN143+AN145</f>
        <v>0</v>
      </c>
      <c r="AO139" s="192">
        <f>AO140+AO142+AO143+AO145</f>
        <v>2349000</v>
      </c>
      <c r="AP139" s="193">
        <f>+AP140+AP142+AP143+AP145</f>
        <v>0</v>
      </c>
      <c r="AQ139" s="192">
        <f>+AQ140+AQ142+AQ143+AQ145</f>
        <v>0</v>
      </c>
      <c r="AR139" s="194"/>
      <c r="AS139" s="197">
        <f t="shared" si="34"/>
        <v>2349000</v>
      </c>
      <c r="AT139" s="194"/>
      <c r="AU139" s="191">
        <f t="shared" si="37"/>
        <v>2851000</v>
      </c>
      <c r="AV139" s="192">
        <f>+AV140+AV142+AV143+AV145</f>
        <v>0</v>
      </c>
      <c r="AW139" s="192">
        <f>+AW140+AW142+AW143+AW145</f>
        <v>0</v>
      </c>
      <c r="AX139" s="192">
        <f>+AX140+AX142+AX143+AX145+AX144+AX141</f>
        <v>2841000</v>
      </c>
      <c r="AY139" s="192">
        <f>+AY140+AY142+AY143+AY145+AY144+AY141</f>
        <v>0</v>
      </c>
      <c r="AZ139" s="192">
        <v>10000</v>
      </c>
      <c r="BA139" s="191">
        <f t="shared" si="38"/>
        <v>2885000</v>
      </c>
      <c r="BB139" s="192">
        <f>+BB140+BB142+BB143+BB145</f>
        <v>0</v>
      </c>
      <c r="BC139" s="192">
        <f>+BC140+BC142+BC143+BC145</f>
        <v>0</v>
      </c>
      <c r="BD139" s="192">
        <f>+BD140+BD142+BD143+BD145+BD144+BD141</f>
        <v>2885000</v>
      </c>
      <c r="BE139" s="193">
        <f>+BE140+BE142+BE143+BE145</f>
        <v>0</v>
      </c>
      <c r="BF139" s="192">
        <f>+BF140+BF142+BF143+BF145</f>
        <v>0</v>
      </c>
    </row>
    <row r="140" spans="1:58" s="183" customFormat="1" ht="12">
      <c r="A140" s="159"/>
      <c r="B140" s="266"/>
      <c r="C140" s="129" t="s">
        <v>232</v>
      </c>
      <c r="D140" s="9">
        <v>425211</v>
      </c>
      <c r="E140" s="23" t="s">
        <v>233</v>
      </c>
      <c r="F140" s="77">
        <f t="shared" si="35"/>
        <v>100000</v>
      </c>
      <c r="G140" s="77"/>
      <c r="H140" s="77"/>
      <c r="I140" s="77">
        <v>100000</v>
      </c>
      <c r="J140" s="106"/>
      <c r="K140" s="77"/>
      <c r="L140" s="182"/>
      <c r="M140" s="182"/>
      <c r="N140" s="2">
        <f t="shared" si="36"/>
        <v>83333.33333333334</v>
      </c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77">
        <f t="shared" si="32"/>
        <v>2180000</v>
      </c>
      <c r="AM140" s="77"/>
      <c r="AN140" s="77"/>
      <c r="AO140" s="77">
        <v>2180000</v>
      </c>
      <c r="AP140" s="106"/>
      <c r="AQ140" s="77"/>
      <c r="AR140" s="182"/>
      <c r="AS140" s="1">
        <f t="shared" si="34"/>
        <v>2180000</v>
      </c>
      <c r="AT140" s="182"/>
      <c r="AU140" s="77">
        <f t="shared" si="37"/>
        <v>109000</v>
      </c>
      <c r="AV140" s="77"/>
      <c r="AW140" s="77"/>
      <c r="AX140" s="77">
        <v>109000</v>
      </c>
      <c r="AY140" s="106"/>
      <c r="AZ140" s="77"/>
      <c r="BA140" s="77">
        <f t="shared" si="38"/>
        <v>100000</v>
      </c>
      <c r="BB140" s="77"/>
      <c r="BC140" s="77"/>
      <c r="BD140" s="77">
        <v>100000</v>
      </c>
      <c r="BE140" s="106"/>
      <c r="BF140" s="77"/>
    </row>
    <row r="141" spans="1:58" s="183" customFormat="1" ht="12">
      <c r="A141" s="159"/>
      <c r="B141" s="266"/>
      <c r="C141" s="129" t="s">
        <v>234</v>
      </c>
      <c r="D141" s="9">
        <v>42521101</v>
      </c>
      <c r="E141" s="23" t="s">
        <v>235</v>
      </c>
      <c r="F141" s="77">
        <f t="shared" si="35"/>
        <v>2750000</v>
      </c>
      <c r="G141" s="77">
        <v>0</v>
      </c>
      <c r="H141" s="77">
        <v>0</v>
      </c>
      <c r="I141" s="77">
        <v>2750000</v>
      </c>
      <c r="J141" s="106">
        <v>0</v>
      </c>
      <c r="K141" s="77"/>
      <c r="L141" s="182"/>
      <c r="M141" s="182"/>
      <c r="N141" s="2">
        <f t="shared" si="36"/>
        <v>2291666.666666667</v>
      </c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77"/>
      <c r="AM141" s="77"/>
      <c r="AN141" s="77"/>
      <c r="AO141" s="77"/>
      <c r="AP141" s="106"/>
      <c r="AQ141" s="77"/>
      <c r="AR141" s="182"/>
      <c r="AS141" s="1"/>
      <c r="AT141" s="182"/>
      <c r="AU141" s="77">
        <f t="shared" si="37"/>
        <v>2726000</v>
      </c>
      <c r="AV141" s="77"/>
      <c r="AW141" s="77"/>
      <c r="AX141" s="77">
        <v>2726000</v>
      </c>
      <c r="AY141" s="106"/>
      <c r="AZ141" s="77"/>
      <c r="BA141" s="77">
        <f t="shared" si="38"/>
        <v>2774000</v>
      </c>
      <c r="BB141" s="77">
        <v>0</v>
      </c>
      <c r="BC141" s="77">
        <v>0</v>
      </c>
      <c r="BD141" s="77">
        <v>2750000</v>
      </c>
      <c r="BE141" s="106">
        <v>0</v>
      </c>
      <c r="BF141" s="77">
        <v>24000</v>
      </c>
    </row>
    <row r="142" spans="1:58" s="183" customFormat="1" ht="12">
      <c r="A142" s="159"/>
      <c r="B142" s="266"/>
      <c r="C142" s="129" t="s">
        <v>236</v>
      </c>
      <c r="D142" s="9">
        <v>425212</v>
      </c>
      <c r="E142" s="23" t="s">
        <v>237</v>
      </c>
      <c r="F142" s="77">
        <f t="shared" si="35"/>
        <v>0</v>
      </c>
      <c r="G142" s="77"/>
      <c r="H142" s="77"/>
      <c r="I142" s="77">
        <v>0</v>
      </c>
      <c r="J142" s="106"/>
      <c r="K142" s="77"/>
      <c r="L142" s="182"/>
      <c r="M142" s="182"/>
      <c r="N142" s="2">
        <f t="shared" si="36"/>
        <v>0</v>
      </c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77">
        <f>+AM142+AN142+AO142+AP142+AQ142</f>
        <v>24000</v>
      </c>
      <c r="AM142" s="77"/>
      <c r="AN142" s="77"/>
      <c r="AO142" s="77">
        <v>24000</v>
      </c>
      <c r="AP142" s="106"/>
      <c r="AQ142" s="77"/>
      <c r="AR142" s="182"/>
      <c r="AS142" s="1">
        <f aca="true" t="shared" si="39" ref="AS142:AS165">AL142-AN142-AQ142</f>
        <v>24000</v>
      </c>
      <c r="AT142" s="182"/>
      <c r="AU142" s="77">
        <f t="shared" si="37"/>
        <v>500</v>
      </c>
      <c r="AV142" s="77"/>
      <c r="AW142" s="77"/>
      <c r="AX142" s="77">
        <v>500</v>
      </c>
      <c r="AY142" s="106"/>
      <c r="AZ142" s="77"/>
      <c r="BA142" s="77">
        <f t="shared" si="38"/>
        <v>0</v>
      </c>
      <c r="BB142" s="77"/>
      <c r="BC142" s="77"/>
      <c r="BD142" s="77">
        <v>0</v>
      </c>
      <c r="BE142" s="106"/>
      <c r="BF142" s="77"/>
    </row>
    <row r="143" spans="1:58" s="183" customFormat="1" ht="12">
      <c r="A143" s="159"/>
      <c r="B143" s="266"/>
      <c r="C143" s="129" t="s">
        <v>238</v>
      </c>
      <c r="D143" s="9">
        <v>425213</v>
      </c>
      <c r="E143" s="23" t="s">
        <v>239</v>
      </c>
      <c r="F143" s="77">
        <f t="shared" si="35"/>
        <v>20000</v>
      </c>
      <c r="G143" s="77"/>
      <c r="H143" s="77"/>
      <c r="I143" s="77">
        <v>20000</v>
      </c>
      <c r="J143" s="106"/>
      <c r="K143" s="77"/>
      <c r="L143" s="182"/>
      <c r="M143" s="182"/>
      <c r="N143" s="2">
        <f t="shared" si="36"/>
        <v>16666.666666666668</v>
      </c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77">
        <f>+AM143+AN143+AO143+AP143+AQ143</f>
        <v>15000</v>
      </c>
      <c r="AM143" s="77"/>
      <c r="AN143" s="77"/>
      <c r="AO143" s="77">
        <v>15000</v>
      </c>
      <c r="AP143" s="106"/>
      <c r="AQ143" s="77"/>
      <c r="AR143" s="182"/>
      <c r="AS143" s="1">
        <f t="shared" si="39"/>
        <v>15000</v>
      </c>
      <c r="AT143" s="182"/>
      <c r="AU143" s="77">
        <f t="shared" si="37"/>
        <v>0</v>
      </c>
      <c r="AV143" s="77"/>
      <c r="AW143" s="77"/>
      <c r="AX143" s="77"/>
      <c r="AY143" s="106"/>
      <c r="AZ143" s="77"/>
      <c r="BA143" s="77">
        <f t="shared" si="38"/>
        <v>20000</v>
      </c>
      <c r="BB143" s="77"/>
      <c r="BC143" s="77"/>
      <c r="BD143" s="77">
        <v>20000</v>
      </c>
      <c r="BE143" s="106"/>
      <c r="BF143" s="77"/>
    </row>
    <row r="144" spans="1:58" s="183" customFormat="1" ht="12">
      <c r="A144" s="159"/>
      <c r="B144" s="266"/>
      <c r="C144" s="129" t="s">
        <v>240</v>
      </c>
      <c r="D144" s="9">
        <v>425219</v>
      </c>
      <c r="E144" s="23" t="s">
        <v>241</v>
      </c>
      <c r="F144" s="77">
        <f t="shared" si="35"/>
        <v>0</v>
      </c>
      <c r="G144" s="77"/>
      <c r="H144" s="77"/>
      <c r="I144" s="77">
        <v>0</v>
      </c>
      <c r="J144" s="106"/>
      <c r="K144" s="77"/>
      <c r="L144" s="182"/>
      <c r="M144" s="182"/>
      <c r="N144" s="2">
        <f t="shared" si="36"/>
        <v>0</v>
      </c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77">
        <f>+AM144+AN144+AO144+AP144+AQ144</f>
        <v>40000</v>
      </c>
      <c r="AM144" s="77"/>
      <c r="AN144" s="77"/>
      <c r="AO144" s="77">
        <v>40000</v>
      </c>
      <c r="AP144" s="106"/>
      <c r="AQ144" s="77"/>
      <c r="AR144" s="182"/>
      <c r="AS144" s="1">
        <f t="shared" si="39"/>
        <v>40000</v>
      </c>
      <c r="AT144" s="182"/>
      <c r="AU144" s="77">
        <f t="shared" si="37"/>
        <v>0</v>
      </c>
      <c r="AV144" s="77"/>
      <c r="AW144" s="77"/>
      <c r="AX144" s="77"/>
      <c r="AY144" s="106"/>
      <c r="AZ144" s="77"/>
      <c r="BA144" s="77">
        <f t="shared" si="38"/>
        <v>0</v>
      </c>
      <c r="BB144" s="77"/>
      <c r="BC144" s="77"/>
      <c r="BD144" s="77">
        <v>0</v>
      </c>
      <c r="BE144" s="106"/>
      <c r="BF144" s="77"/>
    </row>
    <row r="145" spans="1:58" s="183" customFormat="1" ht="12">
      <c r="A145" s="159"/>
      <c r="B145" s="266"/>
      <c r="C145" s="129" t="s">
        <v>242</v>
      </c>
      <c r="D145" s="132">
        <v>425219</v>
      </c>
      <c r="E145" s="23" t="s">
        <v>243</v>
      </c>
      <c r="F145" s="77">
        <f>G145+H145+I145+J145+K145</f>
        <v>15000</v>
      </c>
      <c r="G145" s="77"/>
      <c r="H145" s="77"/>
      <c r="I145" s="253">
        <v>15000</v>
      </c>
      <c r="J145" s="106"/>
      <c r="K145" s="77"/>
      <c r="L145" s="182"/>
      <c r="M145" s="182"/>
      <c r="N145" s="2">
        <f aca="true" t="shared" si="40" ref="N145:N159">+I145/1.2</f>
        <v>12500</v>
      </c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77">
        <f>AM145+AN145+AO145+AP145+AQ145</f>
        <v>130000</v>
      </c>
      <c r="AM145" s="77"/>
      <c r="AN145" s="77"/>
      <c r="AO145" s="77">
        <v>130000</v>
      </c>
      <c r="AP145" s="106"/>
      <c r="AQ145" s="77"/>
      <c r="AR145" s="182"/>
      <c r="AS145" s="1">
        <f t="shared" si="39"/>
        <v>130000</v>
      </c>
      <c r="AT145" s="182"/>
      <c r="AU145" s="77">
        <f>AV145+AW145+AX145+AY145+AZ145</f>
        <v>5500</v>
      </c>
      <c r="AV145" s="77"/>
      <c r="AW145" s="77"/>
      <c r="AX145" s="253">
        <v>5500</v>
      </c>
      <c r="AY145" s="106"/>
      <c r="AZ145" s="77"/>
      <c r="BA145" s="77">
        <f>BB145+BC145+BD145+BE145+BF145</f>
        <v>15000</v>
      </c>
      <c r="BB145" s="77"/>
      <c r="BC145" s="77"/>
      <c r="BD145" s="253">
        <v>15000</v>
      </c>
      <c r="BE145" s="106"/>
      <c r="BF145" s="77"/>
    </row>
    <row r="146" spans="1:58" s="183" customFormat="1" ht="12">
      <c r="A146" s="186"/>
      <c r="B146" s="198"/>
      <c r="C146" s="188" t="s">
        <v>244</v>
      </c>
      <c r="D146" s="189">
        <v>425220</v>
      </c>
      <c r="E146" s="190" t="s">
        <v>245</v>
      </c>
      <c r="F146" s="196">
        <f>+G146+H146+I146+J146+K146</f>
        <v>245000</v>
      </c>
      <c r="G146" s="196">
        <f>+G147+G148+G149+G150+G151+G152+G153+G154</f>
        <v>0</v>
      </c>
      <c r="H146" s="196">
        <f>+H147+H148+H149+H150+H151+H152+H153+H154</f>
        <v>0</v>
      </c>
      <c r="I146" s="192">
        <f>+I147+I148+I149+I150+I151+I152+I153+I154</f>
        <v>245000</v>
      </c>
      <c r="J146" s="192">
        <f>+J147+J148+J149+J150+J151+J152+J153+J154</f>
        <v>0</v>
      </c>
      <c r="K146" s="192">
        <f>+K147+K148+K149+K150+K151+K152+K153+K154</f>
        <v>0</v>
      </c>
      <c r="L146" s="194"/>
      <c r="M146" s="194"/>
      <c r="N146" s="195">
        <f t="shared" si="40"/>
        <v>204166.6666666667</v>
      </c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6">
        <f aca="true" t="shared" si="41" ref="AL146:AL165">+AM146+AN146+AO146+AP146+AQ146</f>
        <v>567100</v>
      </c>
      <c r="AM146" s="196">
        <f>+AM147+AM148+AM149+AM150+AM151+AM152+AM153+AM154</f>
        <v>0</v>
      </c>
      <c r="AN146" s="196">
        <f>+AN147+AN148+AN149+AN150+AN151+AN152+AN153+AN154</f>
        <v>0</v>
      </c>
      <c r="AO146" s="192">
        <f>+AO147+AO148+AO149+AO150+AO151+AO152+AO153+AO154</f>
        <v>512100</v>
      </c>
      <c r="AP146" s="193">
        <f>+AP147+AP148+AP149+AP150+AP151+AP152+AP153+AP154</f>
        <v>0</v>
      </c>
      <c r="AQ146" s="192">
        <f>+AQ147+AQ148+AQ149+AQ150+AQ151+AQ152+AQ153+AQ154</f>
        <v>55000</v>
      </c>
      <c r="AR146" s="194"/>
      <c r="AS146" s="197">
        <f t="shared" si="39"/>
        <v>512100</v>
      </c>
      <c r="AT146" s="194"/>
      <c r="AU146" s="196">
        <f aca="true" t="shared" si="42" ref="AU146:AU152">+AV146+AW146+AX146+AY146+AZ146</f>
        <v>300000</v>
      </c>
      <c r="AV146" s="196">
        <f>+AV147+AV148+AV149+AV150+AV151+AV152+AV153+AV154</f>
        <v>0</v>
      </c>
      <c r="AW146" s="196">
        <f>+AW147+AW148+AW149+AW150+AW151+AW152+AW153+AW154</f>
        <v>0</v>
      </c>
      <c r="AX146" s="192">
        <f>+AX147+AX148+AX149+AX150+AX151+AX152+AX153+AX154</f>
        <v>300000</v>
      </c>
      <c r="AY146" s="192">
        <f>+AY147+AY148+AY149+AY150+AY151+AY152+AY153+AY154</f>
        <v>0</v>
      </c>
      <c r="AZ146" s="192">
        <f>+AZ147+AZ148+AZ149+AZ150+AZ151+AZ152+AZ153+AZ154</f>
        <v>0</v>
      </c>
      <c r="BA146" s="196">
        <f>+BB146+BC146+BD146+BE146+BF146</f>
        <v>245000</v>
      </c>
      <c r="BB146" s="196">
        <f>+BB147+BB148+BB149+BB150+BB151+BB152+BB153+BB154</f>
        <v>0</v>
      </c>
      <c r="BC146" s="196">
        <f>+BC147+BC148+BC149+BC150+BC151+BC152+BC153+BC154</f>
        <v>0</v>
      </c>
      <c r="BD146" s="192">
        <f>+BD147+BD148+BD149+BD150+BD151+BD152+BD153+BD154</f>
        <v>245000</v>
      </c>
      <c r="BE146" s="192">
        <f>+BE147+BE148+BE149+BE150+BE151+BE152+BE153+BE154</f>
        <v>0</v>
      </c>
      <c r="BF146" s="192">
        <f>+BF147+BF148+BF149+BF150+BF151+BF152+BF153+BF154</f>
        <v>0</v>
      </c>
    </row>
    <row r="147" spans="1:58" s="183" customFormat="1" ht="12">
      <c r="A147" s="93"/>
      <c r="B147" s="264"/>
      <c r="C147" s="142" t="s">
        <v>246</v>
      </c>
      <c r="D147" s="9">
        <v>425221</v>
      </c>
      <c r="E147" s="23" t="s">
        <v>247</v>
      </c>
      <c r="F147" s="77"/>
      <c r="G147" s="77">
        <v>0</v>
      </c>
      <c r="H147" s="77">
        <v>0</v>
      </c>
      <c r="I147" s="77">
        <v>15000</v>
      </c>
      <c r="J147" s="106">
        <v>0</v>
      </c>
      <c r="K147" s="77"/>
      <c r="L147" s="182"/>
      <c r="M147" s="182"/>
      <c r="N147" s="2">
        <f t="shared" si="40"/>
        <v>12500</v>
      </c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77">
        <f t="shared" si="41"/>
        <v>20000</v>
      </c>
      <c r="AM147" s="77"/>
      <c r="AN147" s="77"/>
      <c r="AO147" s="77"/>
      <c r="AP147" s="106"/>
      <c r="AQ147" s="77">
        <v>20000</v>
      </c>
      <c r="AR147" s="182"/>
      <c r="AS147" s="1">
        <f t="shared" si="39"/>
        <v>0</v>
      </c>
      <c r="AT147" s="182"/>
      <c r="AU147" s="77">
        <f t="shared" si="42"/>
        <v>5000</v>
      </c>
      <c r="AV147" s="77">
        <v>0</v>
      </c>
      <c r="AW147" s="77">
        <v>0</v>
      </c>
      <c r="AX147" s="77">
        <v>5000</v>
      </c>
      <c r="AY147" s="106">
        <v>0</v>
      </c>
      <c r="AZ147" s="77"/>
      <c r="BA147" s="77"/>
      <c r="BB147" s="77">
        <v>0</v>
      </c>
      <c r="BC147" s="77">
        <v>0</v>
      </c>
      <c r="BD147" s="77">
        <v>15000</v>
      </c>
      <c r="BE147" s="106">
        <v>0</v>
      </c>
      <c r="BF147" s="77"/>
    </row>
    <row r="148" spans="1:58" s="183" customFormat="1" ht="12">
      <c r="A148" s="93"/>
      <c r="B148" s="264"/>
      <c r="C148" s="142" t="s">
        <v>248</v>
      </c>
      <c r="D148" s="9">
        <v>425222</v>
      </c>
      <c r="E148" s="23" t="s">
        <v>249</v>
      </c>
      <c r="F148" s="77">
        <f>+G148+H148+I148+J148+K148</f>
        <v>20000</v>
      </c>
      <c r="G148" s="77"/>
      <c r="H148" s="77"/>
      <c r="I148" s="77">
        <v>20000</v>
      </c>
      <c r="J148" s="106"/>
      <c r="K148" s="77"/>
      <c r="L148" s="182"/>
      <c r="M148" s="182"/>
      <c r="N148" s="2">
        <f t="shared" si="40"/>
        <v>16666.666666666668</v>
      </c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77">
        <f t="shared" si="41"/>
        <v>15000</v>
      </c>
      <c r="AM148" s="77"/>
      <c r="AN148" s="77"/>
      <c r="AO148" s="77">
        <v>10000</v>
      </c>
      <c r="AP148" s="106"/>
      <c r="AQ148" s="77">
        <v>5000</v>
      </c>
      <c r="AR148" s="182"/>
      <c r="AS148" s="1">
        <f t="shared" si="39"/>
        <v>10000</v>
      </c>
      <c r="AT148" s="182"/>
      <c r="AU148" s="77">
        <f t="shared" si="42"/>
        <v>2500</v>
      </c>
      <c r="AV148" s="77"/>
      <c r="AW148" s="77"/>
      <c r="AX148" s="77">
        <v>2500</v>
      </c>
      <c r="AY148" s="106"/>
      <c r="AZ148" s="77"/>
      <c r="BA148" s="77">
        <f>+BB148+BC148+BD148+BE148+BF148</f>
        <v>20000</v>
      </c>
      <c r="BB148" s="77"/>
      <c r="BC148" s="77"/>
      <c r="BD148" s="77">
        <v>20000</v>
      </c>
      <c r="BE148" s="106"/>
      <c r="BF148" s="77"/>
    </row>
    <row r="149" spans="1:58" s="183" customFormat="1" ht="12">
      <c r="A149" s="93"/>
      <c r="B149" s="264"/>
      <c r="C149" s="142" t="s">
        <v>250</v>
      </c>
      <c r="D149" s="9">
        <v>425223</v>
      </c>
      <c r="E149" s="23" t="s">
        <v>251</v>
      </c>
      <c r="F149" s="77">
        <f>+G149+H149+I149+J149+K149</f>
        <v>0</v>
      </c>
      <c r="G149" s="77"/>
      <c r="H149" s="77"/>
      <c r="I149" s="77">
        <v>0</v>
      </c>
      <c r="J149" s="106"/>
      <c r="K149" s="77"/>
      <c r="L149" s="182"/>
      <c r="M149" s="182"/>
      <c r="N149" s="2">
        <f t="shared" si="40"/>
        <v>0</v>
      </c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77">
        <f t="shared" si="41"/>
        <v>10000</v>
      </c>
      <c r="AM149" s="77"/>
      <c r="AN149" s="77"/>
      <c r="AO149" s="77">
        <v>10000</v>
      </c>
      <c r="AP149" s="106"/>
      <c r="AQ149" s="77"/>
      <c r="AR149" s="182"/>
      <c r="AS149" s="1">
        <f t="shared" si="39"/>
        <v>10000</v>
      </c>
      <c r="AT149" s="182"/>
      <c r="AU149" s="77">
        <f t="shared" si="42"/>
        <v>0</v>
      </c>
      <c r="AV149" s="77"/>
      <c r="AW149" s="77"/>
      <c r="AX149" s="77">
        <v>0</v>
      </c>
      <c r="AY149" s="106"/>
      <c r="AZ149" s="77"/>
      <c r="BA149" s="77">
        <f>+BB149+BC149+BD149+BE149+BF149</f>
        <v>0</v>
      </c>
      <c r="BB149" s="77"/>
      <c r="BC149" s="77"/>
      <c r="BD149" s="77">
        <v>0</v>
      </c>
      <c r="BE149" s="106"/>
      <c r="BF149" s="77"/>
    </row>
    <row r="150" spans="1:58" s="183" customFormat="1" ht="12">
      <c r="A150" s="93"/>
      <c r="B150" s="264"/>
      <c r="C150" s="142" t="s">
        <v>252</v>
      </c>
      <c r="D150" s="9">
        <v>425224</v>
      </c>
      <c r="E150" s="23" t="s">
        <v>253</v>
      </c>
      <c r="F150" s="77"/>
      <c r="G150" s="77"/>
      <c r="H150" s="77"/>
      <c r="I150" s="77">
        <v>0</v>
      </c>
      <c r="J150" s="106"/>
      <c r="K150" s="77"/>
      <c r="L150" s="182"/>
      <c r="M150" s="182"/>
      <c r="N150" s="2">
        <f t="shared" si="40"/>
        <v>0</v>
      </c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77">
        <f t="shared" si="41"/>
        <v>17000</v>
      </c>
      <c r="AM150" s="77"/>
      <c r="AN150" s="77"/>
      <c r="AO150" s="77">
        <v>17000</v>
      </c>
      <c r="AP150" s="106"/>
      <c r="AQ150" s="77"/>
      <c r="AR150" s="182"/>
      <c r="AS150" s="1">
        <f t="shared" si="39"/>
        <v>17000</v>
      </c>
      <c r="AT150" s="182"/>
      <c r="AU150" s="77">
        <f t="shared" si="42"/>
        <v>0</v>
      </c>
      <c r="AV150" s="77"/>
      <c r="AW150" s="77"/>
      <c r="AX150" s="77"/>
      <c r="AY150" s="106"/>
      <c r="AZ150" s="77"/>
      <c r="BA150" s="77"/>
      <c r="BB150" s="77"/>
      <c r="BC150" s="77"/>
      <c r="BD150" s="77">
        <v>0</v>
      </c>
      <c r="BE150" s="106"/>
      <c r="BF150" s="77"/>
    </row>
    <row r="151" spans="1:58" s="183" customFormat="1" ht="12">
      <c r="A151" s="93"/>
      <c r="B151" s="264"/>
      <c r="C151" s="142" t="s">
        <v>254</v>
      </c>
      <c r="D151" s="9">
        <v>425225</v>
      </c>
      <c r="E151" s="23" t="s">
        <v>255</v>
      </c>
      <c r="F151" s="77">
        <f>+G151+H151+I151+J151+K151</f>
        <v>200000</v>
      </c>
      <c r="G151" s="77"/>
      <c r="H151" s="77"/>
      <c r="I151" s="77">
        <v>200000</v>
      </c>
      <c r="J151" s="106"/>
      <c r="K151" s="77"/>
      <c r="L151" s="182"/>
      <c r="M151" s="182"/>
      <c r="N151" s="2">
        <f t="shared" si="40"/>
        <v>166666.6666666667</v>
      </c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77">
        <f t="shared" si="41"/>
        <v>430000</v>
      </c>
      <c r="AM151" s="77"/>
      <c r="AN151" s="77"/>
      <c r="AO151" s="77">
        <v>400000</v>
      </c>
      <c r="AP151" s="106"/>
      <c r="AQ151" s="77">
        <v>30000</v>
      </c>
      <c r="AR151" s="182"/>
      <c r="AS151" s="1">
        <f t="shared" si="39"/>
        <v>400000</v>
      </c>
      <c r="AT151" s="182"/>
      <c r="AU151" s="77">
        <f t="shared" si="42"/>
        <v>275500</v>
      </c>
      <c r="AV151" s="77"/>
      <c r="AW151" s="77"/>
      <c r="AX151" s="77">
        <v>275500</v>
      </c>
      <c r="AY151" s="106"/>
      <c r="AZ151" s="77"/>
      <c r="BA151" s="77">
        <f>+BB151+BC151+BD151+BE151+BF151</f>
        <v>200000</v>
      </c>
      <c r="BB151" s="77"/>
      <c r="BC151" s="77"/>
      <c r="BD151" s="77">
        <v>200000</v>
      </c>
      <c r="BE151" s="106"/>
      <c r="BF151" s="77"/>
    </row>
    <row r="152" spans="1:58" s="183" customFormat="1" ht="12">
      <c r="A152" s="93"/>
      <c r="B152" s="264"/>
      <c r="C152" s="142" t="s">
        <v>256</v>
      </c>
      <c r="D152" s="9">
        <v>425241</v>
      </c>
      <c r="E152" s="23" t="s">
        <v>462</v>
      </c>
      <c r="F152" s="77">
        <f>+G152+H152+I152+J152+K152</f>
        <v>0</v>
      </c>
      <c r="G152" s="77"/>
      <c r="H152" s="77"/>
      <c r="I152" s="77"/>
      <c r="J152" s="106"/>
      <c r="K152" s="77"/>
      <c r="L152" s="182"/>
      <c r="M152" s="182"/>
      <c r="N152" s="2">
        <f t="shared" si="40"/>
        <v>0</v>
      </c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77">
        <f t="shared" si="41"/>
        <v>10000</v>
      </c>
      <c r="AM152" s="77"/>
      <c r="AN152" s="77"/>
      <c r="AO152" s="77">
        <v>10000</v>
      </c>
      <c r="AP152" s="106"/>
      <c r="AQ152" s="77"/>
      <c r="AR152" s="182"/>
      <c r="AS152" s="1">
        <f t="shared" si="39"/>
        <v>10000</v>
      </c>
      <c r="AT152" s="182"/>
      <c r="AU152" s="77">
        <f t="shared" si="42"/>
        <v>17000</v>
      </c>
      <c r="AV152" s="77"/>
      <c r="AW152" s="77"/>
      <c r="AX152" s="77">
        <v>17000</v>
      </c>
      <c r="AY152" s="106"/>
      <c r="AZ152" s="77">
        <v>0</v>
      </c>
      <c r="BA152" s="77">
        <f>+BB152+BC152+BD152+BE152+BF152</f>
        <v>0</v>
      </c>
      <c r="BB152" s="77"/>
      <c r="BC152" s="77"/>
      <c r="BD152" s="77"/>
      <c r="BE152" s="106"/>
      <c r="BF152" s="77"/>
    </row>
    <row r="153" spans="1:58" s="183" customFormat="1" ht="12">
      <c r="A153" s="93"/>
      <c r="B153" s="264"/>
      <c r="C153" s="142" t="s">
        <v>257</v>
      </c>
      <c r="D153" s="9">
        <v>425229</v>
      </c>
      <c r="E153" s="23" t="s">
        <v>258</v>
      </c>
      <c r="F153" s="77">
        <f>+G153+H153+I153+J153+K153</f>
        <v>0</v>
      </c>
      <c r="G153" s="77"/>
      <c r="H153" s="77"/>
      <c r="I153" s="77"/>
      <c r="J153" s="106"/>
      <c r="K153" s="77"/>
      <c r="L153" s="182"/>
      <c r="M153" s="182"/>
      <c r="N153" s="2">
        <f t="shared" si="40"/>
        <v>0</v>
      </c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77">
        <f t="shared" si="41"/>
        <v>15100</v>
      </c>
      <c r="AM153" s="77"/>
      <c r="AN153" s="77"/>
      <c r="AO153" s="77">
        <v>15100</v>
      </c>
      <c r="AP153" s="106"/>
      <c r="AQ153" s="77"/>
      <c r="AR153" s="182"/>
      <c r="AS153" s="1">
        <f t="shared" si="39"/>
        <v>15100</v>
      </c>
      <c r="AT153" s="182"/>
      <c r="AU153" s="77">
        <f>AV153+AW153+AX153+AY153+AZ153</f>
        <v>0</v>
      </c>
      <c r="AV153" s="77"/>
      <c r="AW153" s="77"/>
      <c r="AX153" s="77"/>
      <c r="AY153" s="106"/>
      <c r="AZ153" s="77"/>
      <c r="BA153" s="77">
        <f>+BB153+BC153+BD153+BE153+BF153</f>
        <v>0</v>
      </c>
      <c r="BB153" s="77"/>
      <c r="BC153" s="77"/>
      <c r="BD153" s="77"/>
      <c r="BE153" s="106"/>
      <c r="BF153" s="77"/>
    </row>
    <row r="154" spans="1:58" s="183" customFormat="1" ht="12">
      <c r="A154" s="93"/>
      <c r="B154" s="144"/>
      <c r="C154" s="142" t="s">
        <v>259</v>
      </c>
      <c r="D154" s="9">
        <v>425227</v>
      </c>
      <c r="E154" s="23" t="s">
        <v>260</v>
      </c>
      <c r="F154" s="77">
        <f>G154+H154+I154+J154+K154</f>
        <v>10000</v>
      </c>
      <c r="G154" s="77"/>
      <c r="H154" s="77"/>
      <c r="I154" s="77">
        <v>10000</v>
      </c>
      <c r="J154" s="106"/>
      <c r="K154" s="77"/>
      <c r="L154" s="182"/>
      <c r="M154" s="182"/>
      <c r="N154" s="2">
        <f t="shared" si="40"/>
        <v>8333.333333333334</v>
      </c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77">
        <f t="shared" si="41"/>
        <v>50000</v>
      </c>
      <c r="AM154" s="77"/>
      <c r="AN154" s="77"/>
      <c r="AO154" s="77">
        <v>50000</v>
      </c>
      <c r="AP154" s="106"/>
      <c r="AQ154" s="77"/>
      <c r="AR154" s="182"/>
      <c r="AS154" s="1">
        <f t="shared" si="39"/>
        <v>50000</v>
      </c>
      <c r="AT154" s="182"/>
      <c r="AU154" s="77">
        <f>AV154+AW154+AX154+AY154+AZ154</f>
        <v>0</v>
      </c>
      <c r="AV154" s="77"/>
      <c r="AW154" s="77"/>
      <c r="AX154" s="77"/>
      <c r="AY154" s="106"/>
      <c r="AZ154" s="77"/>
      <c r="BA154" s="77">
        <f>BB154+BC154+BD154+BE154+BF154</f>
        <v>10000</v>
      </c>
      <c r="BB154" s="77"/>
      <c r="BC154" s="77"/>
      <c r="BD154" s="77">
        <v>10000</v>
      </c>
      <c r="BE154" s="106"/>
      <c r="BF154" s="77"/>
    </row>
    <row r="155" spans="1:58" s="183" customFormat="1" ht="12">
      <c r="A155" s="186"/>
      <c r="B155" s="199"/>
      <c r="C155" s="188" t="s">
        <v>261</v>
      </c>
      <c r="D155" s="189">
        <v>425251</v>
      </c>
      <c r="E155" s="190" t="s">
        <v>262</v>
      </c>
      <c r="F155" s="196">
        <f aca="true" t="shared" si="43" ref="F155:F170">+G155+H155+I155+J155+K155</f>
        <v>470000</v>
      </c>
      <c r="G155" s="196"/>
      <c r="H155" s="196"/>
      <c r="I155" s="196">
        <v>470000</v>
      </c>
      <c r="J155" s="200"/>
      <c r="K155" s="196"/>
      <c r="L155" s="194"/>
      <c r="M155" s="194"/>
      <c r="N155" s="195">
        <f t="shared" si="40"/>
        <v>391666.6666666667</v>
      </c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6">
        <f t="shared" si="41"/>
        <v>250000</v>
      </c>
      <c r="AM155" s="196"/>
      <c r="AN155" s="196"/>
      <c r="AO155" s="196">
        <v>250000</v>
      </c>
      <c r="AP155" s="200"/>
      <c r="AQ155" s="196"/>
      <c r="AR155" s="194"/>
      <c r="AS155" s="197">
        <f t="shared" si="39"/>
        <v>250000</v>
      </c>
      <c r="AT155" s="194"/>
      <c r="AU155" s="196">
        <f aca="true" t="shared" si="44" ref="AU155:AU202">+AV155+AW155+AX155+AY155+AZ155</f>
        <v>223000</v>
      </c>
      <c r="AV155" s="196"/>
      <c r="AW155" s="196"/>
      <c r="AX155" s="196">
        <v>223000</v>
      </c>
      <c r="AY155" s="200"/>
      <c r="AZ155" s="196"/>
      <c r="BA155" s="196">
        <f aca="true" t="shared" si="45" ref="BA155:BA218">+BB155+BC155+BD155+BE155+BF155</f>
        <v>470000</v>
      </c>
      <c r="BB155" s="196"/>
      <c r="BC155" s="196"/>
      <c r="BD155" s="196">
        <v>470000</v>
      </c>
      <c r="BE155" s="200"/>
      <c r="BF155" s="196"/>
    </row>
    <row r="156" spans="1:58" s="183" customFormat="1" ht="12">
      <c r="A156" s="186"/>
      <c r="B156" s="187"/>
      <c r="C156" s="188" t="s">
        <v>263</v>
      </c>
      <c r="D156" s="189">
        <v>42525104</v>
      </c>
      <c r="E156" s="190" t="s">
        <v>264</v>
      </c>
      <c r="F156" s="196">
        <f t="shared" si="43"/>
        <v>300000</v>
      </c>
      <c r="G156" s="196"/>
      <c r="H156" s="196"/>
      <c r="I156" s="196">
        <v>300000</v>
      </c>
      <c r="J156" s="200"/>
      <c r="K156" s="196"/>
      <c r="L156" s="194"/>
      <c r="M156" s="194"/>
      <c r="N156" s="195">
        <f t="shared" si="40"/>
        <v>250000</v>
      </c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6">
        <f t="shared" si="41"/>
        <v>250000</v>
      </c>
      <c r="AM156" s="196"/>
      <c r="AN156" s="196"/>
      <c r="AO156" s="196">
        <v>250000</v>
      </c>
      <c r="AP156" s="200"/>
      <c r="AQ156" s="196"/>
      <c r="AR156" s="194"/>
      <c r="AS156" s="197">
        <f t="shared" si="39"/>
        <v>250000</v>
      </c>
      <c r="AT156" s="194"/>
      <c r="AU156" s="196">
        <f t="shared" si="44"/>
        <v>465500</v>
      </c>
      <c r="AV156" s="196"/>
      <c r="AW156" s="196"/>
      <c r="AX156" s="196">
        <v>465500</v>
      </c>
      <c r="AY156" s="200"/>
      <c r="AZ156" s="196"/>
      <c r="BA156" s="196">
        <f t="shared" si="45"/>
        <v>300000</v>
      </c>
      <c r="BB156" s="196"/>
      <c r="BC156" s="196"/>
      <c r="BD156" s="196">
        <v>300000</v>
      </c>
      <c r="BE156" s="200"/>
      <c r="BF156" s="196"/>
    </row>
    <row r="157" spans="1:58" s="183" customFormat="1" ht="12">
      <c r="A157" s="186"/>
      <c r="B157" s="187"/>
      <c r="C157" s="188" t="s">
        <v>265</v>
      </c>
      <c r="D157" s="189">
        <v>42525106</v>
      </c>
      <c r="E157" s="190" t="s">
        <v>451</v>
      </c>
      <c r="F157" s="196">
        <f t="shared" si="43"/>
        <v>0</v>
      </c>
      <c r="G157" s="196"/>
      <c r="H157" s="196"/>
      <c r="I157" s="196">
        <v>0</v>
      </c>
      <c r="J157" s="200"/>
      <c r="K157" s="196"/>
      <c r="L157" s="194"/>
      <c r="M157" s="194"/>
      <c r="N157" s="195">
        <f t="shared" si="40"/>
        <v>0</v>
      </c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6"/>
      <c r="AM157" s="196"/>
      <c r="AN157" s="196"/>
      <c r="AO157" s="196"/>
      <c r="AP157" s="200"/>
      <c r="AQ157" s="196"/>
      <c r="AR157" s="194"/>
      <c r="AS157" s="197"/>
      <c r="AT157" s="194"/>
      <c r="AU157" s="196">
        <f t="shared" si="44"/>
        <v>182000</v>
      </c>
      <c r="AV157" s="196"/>
      <c r="AW157" s="196"/>
      <c r="AX157" s="196">
        <v>75000</v>
      </c>
      <c r="AY157" s="200"/>
      <c r="AZ157" s="196">
        <v>107000</v>
      </c>
      <c r="BA157" s="196">
        <f t="shared" si="45"/>
        <v>0</v>
      </c>
      <c r="BB157" s="196"/>
      <c r="BC157" s="196"/>
      <c r="BD157" s="196">
        <v>0</v>
      </c>
      <c r="BE157" s="200"/>
      <c r="BF157" s="196"/>
    </row>
    <row r="158" spans="1:58" s="183" customFormat="1" ht="12">
      <c r="A158" s="186"/>
      <c r="B158" s="187"/>
      <c r="C158" s="188" t="s">
        <v>265</v>
      </c>
      <c r="D158" s="189">
        <v>425252</v>
      </c>
      <c r="E158" s="190" t="s">
        <v>266</v>
      </c>
      <c r="F158" s="196">
        <f t="shared" si="43"/>
        <v>50000</v>
      </c>
      <c r="G158" s="196"/>
      <c r="H158" s="196"/>
      <c r="I158" s="196">
        <v>50000</v>
      </c>
      <c r="J158" s="200"/>
      <c r="K158" s="196"/>
      <c r="L158" s="194"/>
      <c r="M158" s="194"/>
      <c r="N158" s="195">
        <f t="shared" si="40"/>
        <v>41666.66666666667</v>
      </c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6">
        <f t="shared" si="41"/>
        <v>70000</v>
      </c>
      <c r="AM158" s="196"/>
      <c r="AN158" s="196"/>
      <c r="AO158" s="196">
        <v>70000</v>
      </c>
      <c r="AP158" s="200"/>
      <c r="AQ158" s="196"/>
      <c r="AR158" s="194"/>
      <c r="AS158" s="197">
        <f t="shared" si="39"/>
        <v>70000</v>
      </c>
      <c r="AT158" s="194"/>
      <c r="AU158" s="196">
        <f t="shared" si="44"/>
        <v>32000</v>
      </c>
      <c r="AV158" s="196"/>
      <c r="AW158" s="196"/>
      <c r="AX158" s="196">
        <v>32000</v>
      </c>
      <c r="AY158" s="200"/>
      <c r="AZ158" s="196"/>
      <c r="BA158" s="196">
        <f t="shared" si="45"/>
        <v>50000</v>
      </c>
      <c r="BB158" s="196"/>
      <c r="BC158" s="196"/>
      <c r="BD158" s="196">
        <v>50000</v>
      </c>
      <c r="BE158" s="200"/>
      <c r="BF158" s="196"/>
    </row>
    <row r="159" spans="1:58" s="183" customFormat="1" ht="12">
      <c r="A159" s="186"/>
      <c r="B159" s="187"/>
      <c r="C159" s="188" t="s">
        <v>267</v>
      </c>
      <c r="D159" s="189">
        <v>425253</v>
      </c>
      <c r="E159" s="190" t="s">
        <v>268</v>
      </c>
      <c r="F159" s="196">
        <f t="shared" si="43"/>
        <v>7000</v>
      </c>
      <c r="G159" s="196"/>
      <c r="H159" s="196"/>
      <c r="I159" s="196">
        <v>7000</v>
      </c>
      <c r="J159" s="200"/>
      <c r="K159" s="196"/>
      <c r="L159" s="194"/>
      <c r="M159" s="194"/>
      <c r="N159" s="195">
        <f t="shared" si="40"/>
        <v>5833.333333333334</v>
      </c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6">
        <f t="shared" si="41"/>
        <v>0</v>
      </c>
      <c r="AM159" s="196"/>
      <c r="AN159" s="196"/>
      <c r="AO159" s="196"/>
      <c r="AP159" s="200"/>
      <c r="AQ159" s="196"/>
      <c r="AR159" s="194"/>
      <c r="AS159" s="197">
        <f t="shared" si="39"/>
        <v>0</v>
      </c>
      <c r="AT159" s="194"/>
      <c r="AU159" s="196">
        <f t="shared" si="44"/>
        <v>5400</v>
      </c>
      <c r="AV159" s="196"/>
      <c r="AW159" s="196"/>
      <c r="AX159" s="196">
        <v>5400</v>
      </c>
      <c r="AY159" s="200"/>
      <c r="AZ159" s="196"/>
      <c r="BA159" s="196">
        <f t="shared" si="45"/>
        <v>7000</v>
      </c>
      <c r="BB159" s="196"/>
      <c r="BC159" s="196"/>
      <c r="BD159" s="196">
        <v>7000</v>
      </c>
      <c r="BE159" s="200"/>
      <c r="BF159" s="196"/>
    </row>
    <row r="160" spans="1:58" s="183" customFormat="1" ht="12">
      <c r="A160" s="201"/>
      <c r="B160" s="187"/>
      <c r="C160" s="188" t="s">
        <v>269</v>
      </c>
      <c r="D160" s="189">
        <v>425281</v>
      </c>
      <c r="E160" s="202" t="s">
        <v>450</v>
      </c>
      <c r="F160" s="191">
        <f t="shared" si="43"/>
        <v>0</v>
      </c>
      <c r="G160" s="203"/>
      <c r="H160" s="203"/>
      <c r="I160" s="203">
        <v>0</v>
      </c>
      <c r="J160" s="204"/>
      <c r="K160" s="203"/>
      <c r="L160" s="194"/>
      <c r="M160" s="194"/>
      <c r="N160" s="195">
        <f aca="true" t="shared" si="46" ref="N160:N170">+I160/1.2</f>
        <v>0</v>
      </c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6">
        <f t="shared" si="41"/>
        <v>10000</v>
      </c>
      <c r="AM160" s="203"/>
      <c r="AN160" s="203"/>
      <c r="AO160" s="203">
        <v>10000</v>
      </c>
      <c r="AP160" s="204"/>
      <c r="AQ160" s="203"/>
      <c r="AR160" s="194"/>
      <c r="AS160" s="197">
        <f t="shared" si="39"/>
        <v>10000</v>
      </c>
      <c r="AT160" s="194"/>
      <c r="AU160" s="196">
        <f t="shared" si="44"/>
        <v>0</v>
      </c>
      <c r="AV160" s="203"/>
      <c r="AW160" s="203"/>
      <c r="AX160" s="203"/>
      <c r="AY160" s="204"/>
      <c r="AZ160" s="203">
        <v>0</v>
      </c>
      <c r="BA160" s="191">
        <f t="shared" si="45"/>
        <v>0</v>
      </c>
      <c r="BB160" s="203"/>
      <c r="BC160" s="203"/>
      <c r="BD160" s="203">
        <v>0</v>
      </c>
      <c r="BE160" s="204"/>
      <c r="BF160" s="203"/>
    </row>
    <row r="161" spans="1:58" s="183" customFormat="1" ht="12.75" customHeight="1">
      <c r="A161" s="68">
        <v>6</v>
      </c>
      <c r="B161" s="119">
        <v>426000</v>
      </c>
      <c r="C161" s="151"/>
      <c r="D161" s="261" t="s">
        <v>270</v>
      </c>
      <c r="E161" s="261"/>
      <c r="F161" s="152">
        <f t="shared" si="43"/>
        <v>44184490</v>
      </c>
      <c r="G161" s="123">
        <f>+G162+G171+G173+G180+G198+G206</f>
        <v>0</v>
      </c>
      <c r="H161" s="123">
        <f>+H162+H171+H173+H180+H198+H206</f>
        <v>0</v>
      </c>
      <c r="I161" s="70">
        <f>+I162+I171+I173+I180+I198+I206</f>
        <v>42904490</v>
      </c>
      <c r="J161" s="117">
        <f>+J162+J171+J173+J180+J198+J206</f>
        <v>400000</v>
      </c>
      <c r="K161" s="70">
        <f>+K162+K171+K173+K180+K198+K206</f>
        <v>880000</v>
      </c>
      <c r="L161" s="205"/>
      <c r="M161" s="205"/>
      <c r="N161" s="116">
        <f t="shared" si="46"/>
        <v>35753741.66666667</v>
      </c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152">
        <f t="shared" si="41"/>
        <v>30483105</v>
      </c>
      <c r="AM161" s="123">
        <f>+AM162+AM171+AM173+AM180+AM198+AM206</f>
        <v>0</v>
      </c>
      <c r="AN161" s="123">
        <f>+AN162+AN171+AN173+AN180+AN198+AN206</f>
        <v>0</v>
      </c>
      <c r="AO161" s="70">
        <f>+AO162+AO171+AO173+AO180+AO198+AO206</f>
        <v>28548605</v>
      </c>
      <c r="AP161" s="117">
        <f>+AP162+AP171+AP173+AP180+AP198+AP206</f>
        <v>50000</v>
      </c>
      <c r="AQ161" s="70">
        <f>+AQ162+AQ171+AQ173+AQ180+AQ198+AQ206</f>
        <v>1884500</v>
      </c>
      <c r="AR161" s="205"/>
      <c r="AS161" s="115">
        <f t="shared" si="39"/>
        <v>28598605</v>
      </c>
      <c r="AT161" s="205"/>
      <c r="AU161" s="152">
        <f t="shared" si="44"/>
        <v>46100333</v>
      </c>
      <c r="AV161" s="123">
        <f>+AV162+AV171+AV173+AV180+AV198+AV206</f>
        <v>0</v>
      </c>
      <c r="AW161" s="123">
        <f>+AW162+AW171+AW173+AW180+AW198+AW206</f>
        <v>0</v>
      </c>
      <c r="AX161" s="70">
        <f>+AX162+AX171+AX173+AX180+AX198+AX206</f>
        <v>44835600</v>
      </c>
      <c r="AY161" s="117">
        <f>+AY162+AY171+AY173+AY180+AY198+AY206</f>
        <v>280000</v>
      </c>
      <c r="AZ161" s="70">
        <f>+AZ162+AZ171+AZ173+AZ180+AZ198+AZ206</f>
        <v>984733</v>
      </c>
      <c r="BA161" s="152">
        <f t="shared" si="45"/>
        <v>45057973</v>
      </c>
      <c r="BB161" s="123">
        <f>+BB162+BB171+BB173+BB180+BB198+BB206</f>
        <v>0</v>
      </c>
      <c r="BC161" s="123">
        <f>+BC162+BC171+BC173+BC180+BC198+BC206</f>
        <v>0</v>
      </c>
      <c r="BD161" s="70">
        <f>+BD162+BD171+BD173+BD180+BD198+BD206</f>
        <v>43807973</v>
      </c>
      <c r="BE161" s="117">
        <f>+BE162+BE171+BE173+BE180+BE198+BE206</f>
        <v>400000</v>
      </c>
      <c r="BF161" s="70">
        <f>+BF162+BF171+BF173+BF180+BF198+BF206</f>
        <v>850000</v>
      </c>
    </row>
    <row r="162" spans="1:58" s="183" customFormat="1" ht="12">
      <c r="A162" s="165"/>
      <c r="B162" s="125"/>
      <c r="C162" s="166" t="s">
        <v>271</v>
      </c>
      <c r="D162" s="12">
        <v>426100</v>
      </c>
      <c r="E162" s="167" t="s">
        <v>272</v>
      </c>
      <c r="F162" s="86">
        <f t="shared" si="43"/>
        <v>840000</v>
      </c>
      <c r="G162" s="17">
        <f>+G163+G164+G165+G169</f>
        <v>0</v>
      </c>
      <c r="H162" s="17">
        <f>+H163+H164+H165+H169</f>
        <v>0</v>
      </c>
      <c r="I162" s="17">
        <f>+I163+I164+I165+I169+I170+I166+I167+I168</f>
        <v>840000</v>
      </c>
      <c r="J162" s="206">
        <f>+J163+J164+J165+J169</f>
        <v>0</v>
      </c>
      <c r="K162" s="17">
        <f>+K163+K164+K165+K169</f>
        <v>0</v>
      </c>
      <c r="L162" s="185"/>
      <c r="M162" s="185"/>
      <c r="N162" s="16">
        <f t="shared" si="46"/>
        <v>700000</v>
      </c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86">
        <f t="shared" si="41"/>
        <v>820305</v>
      </c>
      <c r="AM162" s="17">
        <f>+AM163+AM164+AM165+AM169</f>
        <v>0</v>
      </c>
      <c r="AN162" s="17">
        <f>+AN163+AN164+AN165+AN169</f>
        <v>0</v>
      </c>
      <c r="AO162" s="17">
        <f>+AO163+AO164+AO165+AO169+AO170</f>
        <v>810305</v>
      </c>
      <c r="AP162" s="206">
        <f>+AP163+AP164+AP165+AP169</f>
        <v>0</v>
      </c>
      <c r="AQ162" s="17">
        <f>+AQ163+AQ164+AQ165+AQ169</f>
        <v>10000</v>
      </c>
      <c r="AR162" s="185"/>
      <c r="AS162" s="15">
        <f t="shared" si="39"/>
        <v>810305</v>
      </c>
      <c r="AT162" s="185"/>
      <c r="AU162" s="86">
        <f t="shared" si="44"/>
        <v>2332500</v>
      </c>
      <c r="AV162" s="17">
        <f>+AV163+AV164+AV165+AV169</f>
        <v>0</v>
      </c>
      <c r="AW162" s="17">
        <f>+AW163+AW164+AW165+AW169</f>
        <v>0</v>
      </c>
      <c r="AX162" s="17">
        <f>+AX163+AX164+AX165+AX169+AX170+AX168+AX167+AX166</f>
        <v>2332500</v>
      </c>
      <c r="AY162" s="17">
        <f>+AY163+AY164+AY165+AY169+AY170+AY168+AY167</f>
        <v>0</v>
      </c>
      <c r="AZ162" s="17">
        <f>+AZ163+AZ164+AZ165+AZ169+AZ170+AZ168+AZ167</f>
        <v>0</v>
      </c>
      <c r="BA162" s="86">
        <f t="shared" si="45"/>
        <v>845000</v>
      </c>
      <c r="BB162" s="17">
        <f>+BB163+BB164+BB165+BB169</f>
        <v>0</v>
      </c>
      <c r="BC162" s="17">
        <f>+BC163+BC164+BC165+BC169</f>
        <v>0</v>
      </c>
      <c r="BD162" s="17">
        <f>+BD163+BD164+BD165+BD169+BD170+BD166+BD167+BD168</f>
        <v>845000</v>
      </c>
      <c r="BE162" s="206">
        <f>+BE163+BE164+BE165+BE169</f>
        <v>0</v>
      </c>
      <c r="BF162" s="17">
        <f>+BF163+BF164+BF165+BF169</f>
        <v>0</v>
      </c>
    </row>
    <row r="163" spans="1:58" s="183" customFormat="1" ht="12">
      <c r="A163" s="159"/>
      <c r="B163" s="263"/>
      <c r="C163" s="129" t="s">
        <v>273</v>
      </c>
      <c r="D163" s="9">
        <v>426111</v>
      </c>
      <c r="E163" s="23" t="s">
        <v>274</v>
      </c>
      <c r="F163" s="77">
        <f t="shared" si="43"/>
        <v>380000</v>
      </c>
      <c r="G163" s="77"/>
      <c r="H163" s="77"/>
      <c r="I163" s="77">
        <v>380000</v>
      </c>
      <c r="J163" s="106"/>
      <c r="K163" s="77"/>
      <c r="L163" s="182"/>
      <c r="M163" s="182"/>
      <c r="N163" s="2">
        <f t="shared" si="46"/>
        <v>316666.6666666667</v>
      </c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77">
        <f t="shared" si="41"/>
        <v>250000</v>
      </c>
      <c r="AM163" s="77"/>
      <c r="AN163" s="77"/>
      <c r="AO163" s="77">
        <v>250000</v>
      </c>
      <c r="AP163" s="106"/>
      <c r="AQ163" s="77"/>
      <c r="AR163" s="182"/>
      <c r="AS163" s="1">
        <f t="shared" si="39"/>
        <v>250000</v>
      </c>
      <c r="AT163" s="182"/>
      <c r="AU163" s="77">
        <f t="shared" si="44"/>
        <v>323500</v>
      </c>
      <c r="AV163" s="77"/>
      <c r="AW163" s="77"/>
      <c r="AX163" s="77">
        <v>323500</v>
      </c>
      <c r="AY163" s="106"/>
      <c r="AZ163" s="77"/>
      <c r="BA163" s="77">
        <f t="shared" si="45"/>
        <v>380000</v>
      </c>
      <c r="BB163" s="77"/>
      <c r="BC163" s="77"/>
      <c r="BD163" s="77">
        <v>380000</v>
      </c>
      <c r="BE163" s="106"/>
      <c r="BF163" s="77"/>
    </row>
    <row r="164" spans="1:58" s="183" customFormat="1" ht="12">
      <c r="A164" s="159"/>
      <c r="B164" s="263"/>
      <c r="C164" s="129" t="s">
        <v>275</v>
      </c>
      <c r="D164" s="9">
        <v>4261111</v>
      </c>
      <c r="E164" s="23" t="s">
        <v>276</v>
      </c>
      <c r="F164" s="77">
        <f t="shared" si="43"/>
        <v>160000</v>
      </c>
      <c r="G164" s="77"/>
      <c r="H164" s="77"/>
      <c r="I164" s="77">
        <v>160000</v>
      </c>
      <c r="J164" s="106"/>
      <c r="K164" s="77"/>
      <c r="L164" s="182"/>
      <c r="M164" s="182"/>
      <c r="N164" s="2">
        <f t="shared" si="46"/>
        <v>133333.33333333334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77">
        <f t="shared" si="41"/>
        <v>350000</v>
      </c>
      <c r="AM164" s="77"/>
      <c r="AN164" s="77"/>
      <c r="AO164" s="77">
        <v>350000</v>
      </c>
      <c r="AP164" s="106"/>
      <c r="AQ164" s="77"/>
      <c r="AR164" s="182"/>
      <c r="AS164" s="1">
        <f t="shared" si="39"/>
        <v>350000</v>
      </c>
      <c r="AT164" s="182"/>
      <c r="AU164" s="77">
        <f t="shared" si="44"/>
        <v>410000</v>
      </c>
      <c r="AV164" s="77"/>
      <c r="AW164" s="77"/>
      <c r="AX164" s="77">
        <v>410000</v>
      </c>
      <c r="AY164" s="106"/>
      <c r="AZ164" s="77"/>
      <c r="BA164" s="77">
        <f t="shared" si="45"/>
        <v>160000</v>
      </c>
      <c r="BB164" s="77"/>
      <c r="BC164" s="77"/>
      <c r="BD164" s="77">
        <v>160000</v>
      </c>
      <c r="BE164" s="106"/>
      <c r="BF164" s="77"/>
    </row>
    <row r="165" spans="1:58" s="183" customFormat="1" ht="12">
      <c r="A165" s="159"/>
      <c r="B165" s="263"/>
      <c r="C165" s="129" t="s">
        <v>277</v>
      </c>
      <c r="D165" s="9">
        <v>4261112</v>
      </c>
      <c r="E165" s="23" t="s">
        <v>278</v>
      </c>
      <c r="F165" s="77">
        <f t="shared" si="43"/>
        <v>300000</v>
      </c>
      <c r="G165" s="77"/>
      <c r="H165" s="77"/>
      <c r="I165" s="143">
        <v>300000</v>
      </c>
      <c r="J165" s="106"/>
      <c r="K165" s="77"/>
      <c r="L165" s="182"/>
      <c r="M165" s="182"/>
      <c r="N165" s="2">
        <f t="shared" si="46"/>
        <v>250000</v>
      </c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77">
        <f t="shared" si="41"/>
        <v>180305</v>
      </c>
      <c r="AM165" s="77"/>
      <c r="AN165" s="77"/>
      <c r="AO165" s="143">
        <v>180305</v>
      </c>
      <c r="AP165" s="106"/>
      <c r="AQ165" s="77"/>
      <c r="AR165" s="182"/>
      <c r="AS165" s="1">
        <f t="shared" si="39"/>
        <v>180305</v>
      </c>
      <c r="AT165" s="182"/>
      <c r="AU165" s="77">
        <f t="shared" si="44"/>
        <v>188500</v>
      </c>
      <c r="AV165" s="77"/>
      <c r="AW165" s="77"/>
      <c r="AX165" s="143">
        <v>188500</v>
      </c>
      <c r="AY165" s="106"/>
      <c r="AZ165" s="77"/>
      <c r="BA165" s="77">
        <f t="shared" si="45"/>
        <v>300000</v>
      </c>
      <c r="BB165" s="77"/>
      <c r="BC165" s="77"/>
      <c r="BD165" s="143">
        <v>300000</v>
      </c>
      <c r="BE165" s="106"/>
      <c r="BF165" s="77"/>
    </row>
    <row r="166" spans="1:58" s="183" customFormat="1" ht="12">
      <c r="A166" s="159"/>
      <c r="B166" s="263"/>
      <c r="C166" s="129"/>
      <c r="D166" s="9">
        <v>426121</v>
      </c>
      <c r="E166" s="23" t="s">
        <v>452</v>
      </c>
      <c r="F166" s="77">
        <f t="shared" si="43"/>
        <v>0</v>
      </c>
      <c r="G166" s="77"/>
      <c r="H166" s="77"/>
      <c r="I166" s="143">
        <v>0</v>
      </c>
      <c r="J166" s="106"/>
      <c r="K166" s="77"/>
      <c r="L166" s="182"/>
      <c r="M166" s="182"/>
      <c r="N166" s="2">
        <f t="shared" si="46"/>
        <v>0</v>
      </c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77"/>
      <c r="AM166" s="77"/>
      <c r="AN166" s="77"/>
      <c r="AO166" s="143"/>
      <c r="AP166" s="106"/>
      <c r="AQ166" s="77"/>
      <c r="AR166" s="182"/>
      <c r="AS166" s="1"/>
      <c r="AT166" s="182"/>
      <c r="AU166" s="77">
        <f t="shared" si="44"/>
        <v>0</v>
      </c>
      <c r="AV166" s="77"/>
      <c r="AW166" s="77"/>
      <c r="AX166" s="143"/>
      <c r="AY166" s="106"/>
      <c r="AZ166" s="77"/>
      <c r="BA166" s="77">
        <f t="shared" si="45"/>
        <v>0</v>
      </c>
      <c r="BB166" s="77"/>
      <c r="BC166" s="77"/>
      <c r="BD166" s="143">
        <v>0</v>
      </c>
      <c r="BE166" s="106"/>
      <c r="BF166" s="77"/>
    </row>
    <row r="167" spans="1:58" s="183" customFormat="1" ht="12">
      <c r="A167" s="159"/>
      <c r="B167" s="263"/>
      <c r="C167" s="129" t="s">
        <v>279</v>
      </c>
      <c r="D167" s="9">
        <v>426122</v>
      </c>
      <c r="E167" s="23" t="s">
        <v>280</v>
      </c>
      <c r="F167" s="77">
        <f t="shared" si="43"/>
        <v>0</v>
      </c>
      <c r="G167" s="77"/>
      <c r="H167" s="77"/>
      <c r="I167" s="143">
        <v>0</v>
      </c>
      <c r="J167" s="106"/>
      <c r="K167" s="77">
        <v>0</v>
      </c>
      <c r="L167" s="182"/>
      <c r="M167" s="182"/>
      <c r="N167" s="2">
        <f t="shared" si="46"/>
        <v>0</v>
      </c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77"/>
      <c r="AM167" s="77"/>
      <c r="AN167" s="77"/>
      <c r="AO167" s="143"/>
      <c r="AP167" s="106"/>
      <c r="AQ167" s="77"/>
      <c r="AR167" s="182"/>
      <c r="AS167" s="1"/>
      <c r="AT167" s="182"/>
      <c r="AU167" s="77">
        <f t="shared" si="44"/>
        <v>0</v>
      </c>
      <c r="AV167" s="77"/>
      <c r="AW167" s="77"/>
      <c r="AX167" s="143"/>
      <c r="AY167" s="106"/>
      <c r="AZ167" s="77">
        <v>0</v>
      </c>
      <c r="BA167" s="77">
        <f t="shared" si="45"/>
        <v>0</v>
      </c>
      <c r="BB167" s="77"/>
      <c r="BC167" s="77"/>
      <c r="BD167" s="143">
        <v>0</v>
      </c>
      <c r="BE167" s="106"/>
      <c r="BF167" s="77">
        <v>0</v>
      </c>
    </row>
    <row r="168" spans="1:58" s="183" customFormat="1" ht="12">
      <c r="A168" s="159"/>
      <c r="B168" s="263"/>
      <c r="C168" s="129" t="s">
        <v>281</v>
      </c>
      <c r="D168" s="9">
        <v>426123</v>
      </c>
      <c r="E168" s="23" t="s">
        <v>282</v>
      </c>
      <c r="F168" s="77">
        <f t="shared" si="43"/>
        <v>0</v>
      </c>
      <c r="G168" s="77"/>
      <c r="H168" s="77"/>
      <c r="I168" s="143">
        <v>0</v>
      </c>
      <c r="J168" s="106"/>
      <c r="K168" s="77"/>
      <c r="L168" s="182"/>
      <c r="M168" s="182"/>
      <c r="N168" s="2">
        <f t="shared" si="46"/>
        <v>0</v>
      </c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77"/>
      <c r="AM168" s="77"/>
      <c r="AN168" s="77"/>
      <c r="AO168" s="143"/>
      <c r="AP168" s="106"/>
      <c r="AQ168" s="77"/>
      <c r="AR168" s="182"/>
      <c r="AS168" s="1"/>
      <c r="AT168" s="182"/>
      <c r="AU168" s="77">
        <f t="shared" si="44"/>
        <v>0</v>
      </c>
      <c r="AV168" s="77"/>
      <c r="AW168" s="77"/>
      <c r="AX168" s="143"/>
      <c r="AY168" s="106"/>
      <c r="AZ168" s="77">
        <v>0</v>
      </c>
      <c r="BA168" s="77">
        <f t="shared" si="45"/>
        <v>0</v>
      </c>
      <c r="BB168" s="77"/>
      <c r="BC168" s="77"/>
      <c r="BD168" s="143">
        <v>0</v>
      </c>
      <c r="BE168" s="106"/>
      <c r="BF168" s="77"/>
    </row>
    <row r="169" spans="1:58" s="183" customFormat="1" ht="12">
      <c r="A169" s="159"/>
      <c r="B169" s="263"/>
      <c r="C169" s="129" t="s">
        <v>283</v>
      </c>
      <c r="D169" s="9">
        <v>426124</v>
      </c>
      <c r="E169" s="23" t="s">
        <v>284</v>
      </c>
      <c r="F169" s="77">
        <f t="shared" si="43"/>
        <v>0</v>
      </c>
      <c r="G169" s="77"/>
      <c r="H169" s="77"/>
      <c r="I169" s="77">
        <v>0</v>
      </c>
      <c r="J169" s="106"/>
      <c r="K169" s="77"/>
      <c r="L169" s="182"/>
      <c r="M169" s="182"/>
      <c r="N169" s="2">
        <f t="shared" si="46"/>
        <v>0</v>
      </c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77">
        <f aca="true" t="shared" si="47" ref="AL169:AL193">+AM169+AN169+AO169+AP169+AQ169</f>
        <v>40000</v>
      </c>
      <c r="AM169" s="77"/>
      <c r="AN169" s="77"/>
      <c r="AO169" s="77">
        <v>30000</v>
      </c>
      <c r="AP169" s="106"/>
      <c r="AQ169" s="77">
        <v>10000</v>
      </c>
      <c r="AR169" s="182"/>
      <c r="AS169" s="1">
        <f aca="true" t="shared" si="48" ref="AS169:AS193">AL169-AN169-AQ169</f>
        <v>30000</v>
      </c>
      <c r="AT169" s="182"/>
      <c r="AU169" s="77">
        <f t="shared" si="44"/>
        <v>1410500</v>
      </c>
      <c r="AV169" s="77"/>
      <c r="AW169" s="77"/>
      <c r="AX169" s="77">
        <v>1410500</v>
      </c>
      <c r="AY169" s="106"/>
      <c r="AZ169" s="77"/>
      <c r="BA169" s="77">
        <f t="shared" si="45"/>
        <v>5000</v>
      </c>
      <c r="BB169" s="77"/>
      <c r="BC169" s="77"/>
      <c r="BD169" s="77">
        <v>5000</v>
      </c>
      <c r="BE169" s="106"/>
      <c r="BF169" s="77"/>
    </row>
    <row r="170" spans="1:58" s="183" customFormat="1" ht="12">
      <c r="A170" s="159"/>
      <c r="B170" s="144"/>
      <c r="C170" s="129" t="s">
        <v>285</v>
      </c>
      <c r="D170" s="207">
        <v>426131</v>
      </c>
      <c r="E170" s="23" t="s">
        <v>286</v>
      </c>
      <c r="F170" s="77">
        <f t="shared" si="43"/>
        <v>0</v>
      </c>
      <c r="G170" s="77"/>
      <c r="H170" s="77"/>
      <c r="I170" s="77">
        <v>0</v>
      </c>
      <c r="J170" s="106"/>
      <c r="K170" s="77"/>
      <c r="L170" s="182"/>
      <c r="M170" s="182"/>
      <c r="N170" s="2">
        <f t="shared" si="46"/>
        <v>0</v>
      </c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77">
        <f t="shared" si="47"/>
        <v>0</v>
      </c>
      <c r="AM170" s="77"/>
      <c r="AN170" s="77"/>
      <c r="AO170" s="77">
        <v>0</v>
      </c>
      <c r="AP170" s="106"/>
      <c r="AQ170" s="77"/>
      <c r="AR170" s="182"/>
      <c r="AS170" s="1">
        <f t="shared" si="48"/>
        <v>0</v>
      </c>
      <c r="AT170" s="182"/>
      <c r="AU170" s="77">
        <f t="shared" si="44"/>
        <v>0</v>
      </c>
      <c r="AV170" s="77"/>
      <c r="AW170" s="77"/>
      <c r="AX170" s="133"/>
      <c r="AY170" s="106"/>
      <c r="AZ170" s="77"/>
      <c r="BA170" s="77">
        <f t="shared" si="45"/>
        <v>0</v>
      </c>
      <c r="BB170" s="77"/>
      <c r="BC170" s="77"/>
      <c r="BD170" s="77">
        <v>0</v>
      </c>
      <c r="BE170" s="106"/>
      <c r="BF170" s="77"/>
    </row>
    <row r="171" spans="1:58" s="183" customFormat="1" ht="24">
      <c r="A171" s="169"/>
      <c r="B171" s="134"/>
      <c r="C171" s="166" t="s">
        <v>287</v>
      </c>
      <c r="D171" s="147">
        <v>426300</v>
      </c>
      <c r="E171" s="167" t="s">
        <v>288</v>
      </c>
      <c r="F171" s="86">
        <f aca="true" t="shared" si="49" ref="F171:F202">+G171+H171+I171+J171+K171</f>
        <v>280000</v>
      </c>
      <c r="G171" s="86"/>
      <c r="H171" s="86"/>
      <c r="I171" s="86">
        <f>I172</f>
        <v>0</v>
      </c>
      <c r="J171" s="86">
        <f>J172</f>
        <v>0</v>
      </c>
      <c r="K171" s="86">
        <f>K172</f>
        <v>280000</v>
      </c>
      <c r="L171" s="185"/>
      <c r="M171" s="185"/>
      <c r="N171" s="16">
        <f>+F171/1.2</f>
        <v>233333.33333333334</v>
      </c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86">
        <f t="shared" si="47"/>
        <v>250000</v>
      </c>
      <c r="AM171" s="86"/>
      <c r="AN171" s="86"/>
      <c r="AO171" s="86">
        <v>250000</v>
      </c>
      <c r="AP171" s="127"/>
      <c r="AQ171" s="86"/>
      <c r="AR171" s="185"/>
      <c r="AS171" s="15">
        <f t="shared" si="48"/>
        <v>250000</v>
      </c>
      <c r="AT171" s="185"/>
      <c r="AU171" s="86">
        <f t="shared" si="44"/>
        <v>210000</v>
      </c>
      <c r="AV171" s="86"/>
      <c r="AW171" s="86"/>
      <c r="AX171" s="86">
        <f>AX172</f>
        <v>0</v>
      </c>
      <c r="AY171" s="127"/>
      <c r="AZ171" s="86">
        <f>AZ172</f>
        <v>210000</v>
      </c>
      <c r="BA171" s="86">
        <f t="shared" si="45"/>
        <v>200000</v>
      </c>
      <c r="BB171" s="86"/>
      <c r="BC171" s="86"/>
      <c r="BD171" s="86">
        <f>BD172</f>
        <v>0</v>
      </c>
      <c r="BE171" s="86">
        <f>BE172</f>
        <v>0</v>
      </c>
      <c r="BF171" s="86">
        <f>BF172</f>
        <v>200000</v>
      </c>
    </row>
    <row r="172" spans="1:58" s="183" customFormat="1" ht="12">
      <c r="A172" s="159"/>
      <c r="B172" s="111"/>
      <c r="C172" s="128" t="s">
        <v>289</v>
      </c>
      <c r="D172" s="132">
        <v>426311</v>
      </c>
      <c r="E172" s="23" t="s">
        <v>290</v>
      </c>
      <c r="F172" s="77">
        <f t="shared" si="49"/>
        <v>280000</v>
      </c>
      <c r="G172" s="79"/>
      <c r="H172" s="79"/>
      <c r="I172" s="79">
        <v>0</v>
      </c>
      <c r="J172" s="141"/>
      <c r="K172" s="77">
        <v>280000</v>
      </c>
      <c r="L172" s="182"/>
      <c r="M172" s="182"/>
      <c r="N172" s="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77">
        <f t="shared" si="47"/>
        <v>230000</v>
      </c>
      <c r="AM172" s="79"/>
      <c r="AN172" s="79"/>
      <c r="AO172" s="79">
        <v>230000</v>
      </c>
      <c r="AP172" s="141"/>
      <c r="AQ172" s="79"/>
      <c r="AR172" s="182"/>
      <c r="AS172" s="1">
        <f t="shared" si="48"/>
        <v>230000</v>
      </c>
      <c r="AT172" s="182"/>
      <c r="AU172" s="77">
        <f t="shared" si="44"/>
        <v>210000</v>
      </c>
      <c r="AV172" s="79"/>
      <c r="AW172" s="79"/>
      <c r="AX172" s="133"/>
      <c r="AY172" s="141"/>
      <c r="AZ172" s="77">
        <v>210000</v>
      </c>
      <c r="BA172" s="77">
        <f t="shared" si="45"/>
        <v>200000</v>
      </c>
      <c r="BB172" s="79"/>
      <c r="BC172" s="79"/>
      <c r="BD172" s="79">
        <v>0</v>
      </c>
      <c r="BE172" s="141"/>
      <c r="BF172" s="77">
        <v>200000</v>
      </c>
    </row>
    <row r="173" spans="1:58" s="183" customFormat="1" ht="12">
      <c r="A173" s="169"/>
      <c r="B173" s="134"/>
      <c r="C173" s="166" t="s">
        <v>291</v>
      </c>
      <c r="D173" s="12">
        <v>426400</v>
      </c>
      <c r="E173" s="167" t="s">
        <v>292</v>
      </c>
      <c r="F173" s="86">
        <f t="shared" si="49"/>
        <v>6530000</v>
      </c>
      <c r="G173" s="17">
        <f>+G174+G175+G176+G177+G178+G179</f>
        <v>0</v>
      </c>
      <c r="H173" s="17">
        <f>+H174+H175+H176+H177+H178+H179</f>
        <v>0</v>
      </c>
      <c r="I173" s="180">
        <f>+I174+I175+I176+I177+I178+I179</f>
        <v>6530000</v>
      </c>
      <c r="J173" s="181">
        <f>+J174+J175+J176+J177+J178+J179</f>
        <v>0</v>
      </c>
      <c r="K173" s="180">
        <f>+K174+K175+K176+K177+K178+K179</f>
        <v>0</v>
      </c>
      <c r="L173" s="185"/>
      <c r="M173" s="185"/>
      <c r="N173" s="16">
        <f aca="true" t="shared" si="50" ref="N173:N186">+I173/1.2</f>
        <v>5441666.666666667</v>
      </c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87">
        <f t="shared" si="47"/>
        <v>7337000</v>
      </c>
      <c r="AM173" s="17">
        <f>+AM174+AM175+AM176+AM177+AM178+AM179</f>
        <v>0</v>
      </c>
      <c r="AN173" s="17">
        <f>+AN174+AN175+AN176+AN177+AN178+AN179</f>
        <v>0</v>
      </c>
      <c r="AO173" s="180">
        <f>+AO174+AO175+AO176+AO177+AO178+AO179</f>
        <v>7337000</v>
      </c>
      <c r="AP173" s="181">
        <f>+AP174+AP175+AP176+AP177+AP178+AP179</f>
        <v>0</v>
      </c>
      <c r="AQ173" s="180">
        <f>+AQ174+AQ175+AQ176+AQ177+AQ178+AQ179</f>
        <v>0</v>
      </c>
      <c r="AR173" s="185"/>
      <c r="AS173" s="15">
        <f t="shared" si="48"/>
        <v>7337000</v>
      </c>
      <c r="AT173" s="185"/>
      <c r="AU173" s="86">
        <f t="shared" si="44"/>
        <v>6241900</v>
      </c>
      <c r="AV173" s="17">
        <f>+AV174+AV175+AV176+AV177+AV178+AV179</f>
        <v>0</v>
      </c>
      <c r="AW173" s="17">
        <f>+AW174+AW175+AW176+AW177+AW178+AW179</f>
        <v>0</v>
      </c>
      <c r="AX173" s="180">
        <f>+AX174+AX175+AX176+AX177+AX178+AX179</f>
        <v>6241900</v>
      </c>
      <c r="AY173" s="180">
        <f>+AY174+AY175+AY176+AY177+AY178+AY179</f>
        <v>0</v>
      </c>
      <c r="AZ173" s="180">
        <f>AZ174+AZ175+AZ176+AZ177+AZ178+AZ179</f>
        <v>0</v>
      </c>
      <c r="BA173" s="86">
        <f t="shared" si="45"/>
        <v>6530000</v>
      </c>
      <c r="BB173" s="17">
        <f>+BB174+BB175+BB176+BB177+BB178+BB179</f>
        <v>0</v>
      </c>
      <c r="BC173" s="17">
        <f>+BC174+BC175+BC176+BC177+BC178+BC179</f>
        <v>0</v>
      </c>
      <c r="BD173" s="180">
        <f>+BD174+BD175+BD176+BD177+BD178+BD179</f>
        <v>6530000</v>
      </c>
      <c r="BE173" s="181">
        <f>+BE174+BE175+BE176+BE177+BE178+BE179</f>
        <v>0</v>
      </c>
      <c r="BF173" s="180">
        <f>+BF174+BF175+BF176+BF177+BF178+BF179</f>
        <v>0</v>
      </c>
    </row>
    <row r="174" spans="1:58" s="183" customFormat="1" ht="12">
      <c r="A174" s="159"/>
      <c r="B174" s="263"/>
      <c r="C174" s="129" t="s">
        <v>293</v>
      </c>
      <c r="D174" s="9">
        <v>4264111</v>
      </c>
      <c r="E174" s="23" t="s">
        <v>294</v>
      </c>
      <c r="F174" s="77">
        <f t="shared" si="49"/>
        <v>1800000</v>
      </c>
      <c r="G174" s="77"/>
      <c r="H174" s="77"/>
      <c r="I174" s="77">
        <v>1800000</v>
      </c>
      <c r="J174" s="106"/>
      <c r="K174" s="77"/>
      <c r="L174" s="182"/>
      <c r="M174" s="182"/>
      <c r="N174" s="2">
        <f t="shared" si="50"/>
        <v>1500000</v>
      </c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77">
        <f t="shared" si="47"/>
        <v>1210000</v>
      </c>
      <c r="AM174" s="77"/>
      <c r="AN174" s="77"/>
      <c r="AO174" s="77">
        <v>1210000</v>
      </c>
      <c r="AP174" s="106"/>
      <c r="AQ174" s="77"/>
      <c r="AR174" s="182"/>
      <c r="AS174" s="1">
        <f t="shared" si="48"/>
        <v>1210000</v>
      </c>
      <c r="AT174" s="182"/>
      <c r="AU174" s="77">
        <f t="shared" si="44"/>
        <v>1734000</v>
      </c>
      <c r="AV174" s="77"/>
      <c r="AW174" s="77"/>
      <c r="AX174" s="77">
        <v>1734000</v>
      </c>
      <c r="AY174" s="106"/>
      <c r="AZ174" s="77"/>
      <c r="BA174" s="77">
        <f t="shared" si="45"/>
        <v>1800000</v>
      </c>
      <c r="BB174" s="77"/>
      <c r="BC174" s="77"/>
      <c r="BD174" s="77">
        <v>1800000</v>
      </c>
      <c r="BE174" s="106"/>
      <c r="BF174" s="77"/>
    </row>
    <row r="175" spans="1:58" s="183" customFormat="1" ht="12">
      <c r="A175" s="159"/>
      <c r="B175" s="263"/>
      <c r="C175" s="129" t="s">
        <v>295</v>
      </c>
      <c r="D175" s="9">
        <v>4264112</v>
      </c>
      <c r="E175" s="23" t="s">
        <v>296</v>
      </c>
      <c r="F175" s="77">
        <f t="shared" si="49"/>
        <v>600000</v>
      </c>
      <c r="G175" s="77"/>
      <c r="H175" s="77"/>
      <c r="I175" s="77">
        <v>600000</v>
      </c>
      <c r="J175" s="106"/>
      <c r="K175" s="77"/>
      <c r="L175" s="182"/>
      <c r="M175" s="182"/>
      <c r="N175" s="2">
        <f t="shared" si="50"/>
        <v>500000</v>
      </c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77">
        <f t="shared" si="47"/>
        <v>1250000</v>
      </c>
      <c r="AM175" s="77"/>
      <c r="AN175" s="77"/>
      <c r="AO175" s="77">
        <v>1250000</v>
      </c>
      <c r="AP175" s="106"/>
      <c r="AQ175" s="77"/>
      <c r="AR175" s="182"/>
      <c r="AS175" s="1">
        <f t="shared" si="48"/>
        <v>1250000</v>
      </c>
      <c r="AT175" s="182"/>
      <c r="AU175" s="77">
        <f t="shared" si="44"/>
        <v>606000</v>
      </c>
      <c r="AV175" s="77"/>
      <c r="AW175" s="77"/>
      <c r="AX175" s="77">
        <v>606000</v>
      </c>
      <c r="AY175" s="106"/>
      <c r="AZ175" s="77"/>
      <c r="BA175" s="77">
        <f t="shared" si="45"/>
        <v>600000</v>
      </c>
      <c r="BB175" s="77"/>
      <c r="BC175" s="77"/>
      <c r="BD175" s="77">
        <v>600000</v>
      </c>
      <c r="BE175" s="106"/>
      <c r="BF175" s="77"/>
    </row>
    <row r="176" spans="1:58" s="183" customFormat="1" ht="12">
      <c r="A176" s="159"/>
      <c r="B176" s="263"/>
      <c r="C176" s="129" t="s">
        <v>297</v>
      </c>
      <c r="D176" s="9">
        <v>426412</v>
      </c>
      <c r="E176" s="23" t="s">
        <v>298</v>
      </c>
      <c r="F176" s="77">
        <f t="shared" si="49"/>
        <v>3800000</v>
      </c>
      <c r="G176" s="77"/>
      <c r="H176" s="77"/>
      <c r="I176" s="77">
        <v>3800000</v>
      </c>
      <c r="J176" s="106"/>
      <c r="K176" s="77"/>
      <c r="L176" s="182"/>
      <c r="M176" s="182"/>
      <c r="N176" s="2">
        <f t="shared" si="50"/>
        <v>3166666.666666667</v>
      </c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77">
        <f t="shared" si="47"/>
        <v>4633000</v>
      </c>
      <c r="AM176" s="77"/>
      <c r="AN176" s="77"/>
      <c r="AO176" s="77">
        <v>4633000</v>
      </c>
      <c r="AP176" s="106"/>
      <c r="AQ176" s="77"/>
      <c r="AR176" s="182"/>
      <c r="AS176" s="1">
        <f t="shared" si="48"/>
        <v>4633000</v>
      </c>
      <c r="AT176" s="182"/>
      <c r="AU176" s="77">
        <f t="shared" si="44"/>
        <v>3753500</v>
      </c>
      <c r="AV176" s="77"/>
      <c r="AW176" s="77"/>
      <c r="AX176" s="77">
        <v>3753500</v>
      </c>
      <c r="AY176" s="106"/>
      <c r="AZ176" s="77"/>
      <c r="BA176" s="77">
        <f t="shared" si="45"/>
        <v>3800000</v>
      </c>
      <c r="BB176" s="77"/>
      <c r="BC176" s="77"/>
      <c r="BD176" s="77">
        <v>3800000</v>
      </c>
      <c r="BE176" s="106"/>
      <c r="BF176" s="77"/>
    </row>
    <row r="177" spans="1:58" s="183" customFormat="1" ht="12">
      <c r="A177" s="159"/>
      <c r="B177" s="263"/>
      <c r="C177" s="129" t="s">
        <v>299</v>
      </c>
      <c r="D177" s="9">
        <v>426413</v>
      </c>
      <c r="E177" s="23" t="s">
        <v>300</v>
      </c>
      <c r="F177" s="77">
        <f t="shared" si="49"/>
        <v>80000</v>
      </c>
      <c r="G177" s="77"/>
      <c r="H177" s="77"/>
      <c r="I177" s="77">
        <v>80000</v>
      </c>
      <c r="J177" s="106"/>
      <c r="K177" s="77"/>
      <c r="L177" s="182"/>
      <c r="M177" s="182"/>
      <c r="N177" s="2">
        <f t="shared" si="50"/>
        <v>66666.66666666667</v>
      </c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77">
        <f t="shared" si="47"/>
        <v>70000</v>
      </c>
      <c r="AM177" s="77"/>
      <c r="AN177" s="77"/>
      <c r="AO177" s="77">
        <v>70000</v>
      </c>
      <c r="AP177" s="106"/>
      <c r="AQ177" s="77"/>
      <c r="AR177" s="182"/>
      <c r="AS177" s="1">
        <f t="shared" si="48"/>
        <v>70000</v>
      </c>
      <c r="AT177" s="182"/>
      <c r="AU177" s="77">
        <f t="shared" si="44"/>
        <v>28400</v>
      </c>
      <c r="AV177" s="77"/>
      <c r="AW177" s="77"/>
      <c r="AX177" s="77">
        <v>28400</v>
      </c>
      <c r="AY177" s="106"/>
      <c r="AZ177" s="77"/>
      <c r="BA177" s="77">
        <f t="shared" si="45"/>
        <v>80000</v>
      </c>
      <c r="BB177" s="77"/>
      <c r="BC177" s="77"/>
      <c r="BD177" s="77">
        <v>80000</v>
      </c>
      <c r="BE177" s="106"/>
      <c r="BF177" s="77"/>
    </row>
    <row r="178" spans="1:58" s="183" customFormat="1" ht="12">
      <c r="A178" s="159"/>
      <c r="B178" s="263"/>
      <c r="C178" s="129" t="s">
        <v>301</v>
      </c>
      <c r="D178" s="9">
        <v>4264911</v>
      </c>
      <c r="E178" s="23" t="s">
        <v>302</v>
      </c>
      <c r="F178" s="77">
        <f t="shared" si="49"/>
        <v>200000</v>
      </c>
      <c r="G178" s="77"/>
      <c r="H178" s="77"/>
      <c r="I178" s="77">
        <v>200000</v>
      </c>
      <c r="J178" s="106"/>
      <c r="K178" s="77"/>
      <c r="L178" s="182"/>
      <c r="M178" s="182"/>
      <c r="N178" s="2">
        <f t="shared" si="50"/>
        <v>166666.6666666667</v>
      </c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77">
        <f t="shared" si="47"/>
        <v>54000</v>
      </c>
      <c r="AM178" s="77"/>
      <c r="AN178" s="77"/>
      <c r="AO178" s="77">
        <v>54000</v>
      </c>
      <c r="AP178" s="106"/>
      <c r="AQ178" s="77"/>
      <c r="AR178" s="182"/>
      <c r="AS178" s="1">
        <f t="shared" si="48"/>
        <v>54000</v>
      </c>
      <c r="AT178" s="182"/>
      <c r="AU178" s="77">
        <f t="shared" si="44"/>
        <v>90500</v>
      </c>
      <c r="AV178" s="77"/>
      <c r="AW178" s="77"/>
      <c r="AX178" s="77">
        <v>90500</v>
      </c>
      <c r="AY178" s="106"/>
      <c r="AZ178" s="77"/>
      <c r="BA178" s="77">
        <f t="shared" si="45"/>
        <v>200000</v>
      </c>
      <c r="BB178" s="77"/>
      <c r="BC178" s="77"/>
      <c r="BD178" s="77">
        <v>200000</v>
      </c>
      <c r="BE178" s="106"/>
      <c r="BF178" s="77"/>
    </row>
    <row r="179" spans="1:58" s="183" customFormat="1" ht="12">
      <c r="A179" s="159"/>
      <c r="B179" s="263"/>
      <c r="C179" s="129" t="s">
        <v>303</v>
      </c>
      <c r="D179" s="9">
        <v>4264912</v>
      </c>
      <c r="E179" s="23" t="s">
        <v>304</v>
      </c>
      <c r="F179" s="77">
        <f t="shared" si="49"/>
        <v>50000</v>
      </c>
      <c r="G179" s="77"/>
      <c r="H179" s="77"/>
      <c r="I179" s="77">
        <v>50000</v>
      </c>
      <c r="J179" s="106"/>
      <c r="K179" s="77"/>
      <c r="L179" s="182"/>
      <c r="M179" s="182"/>
      <c r="N179" s="2">
        <f t="shared" si="50"/>
        <v>41666.66666666667</v>
      </c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77">
        <f t="shared" si="47"/>
        <v>120000</v>
      </c>
      <c r="AM179" s="77"/>
      <c r="AN179" s="77"/>
      <c r="AO179" s="77">
        <v>120000</v>
      </c>
      <c r="AP179" s="106"/>
      <c r="AQ179" s="77"/>
      <c r="AR179" s="182"/>
      <c r="AS179" s="1">
        <f t="shared" si="48"/>
        <v>120000</v>
      </c>
      <c r="AT179" s="182"/>
      <c r="AU179" s="77">
        <f t="shared" si="44"/>
        <v>29500</v>
      </c>
      <c r="AV179" s="77"/>
      <c r="AW179" s="77"/>
      <c r="AX179" s="77">
        <v>29500</v>
      </c>
      <c r="AY179" s="106"/>
      <c r="AZ179" s="77"/>
      <c r="BA179" s="77">
        <f t="shared" si="45"/>
        <v>50000</v>
      </c>
      <c r="BB179" s="77"/>
      <c r="BC179" s="77"/>
      <c r="BD179" s="77">
        <v>50000</v>
      </c>
      <c r="BE179" s="106"/>
      <c r="BF179" s="77"/>
    </row>
    <row r="180" spans="1:58" s="183" customFormat="1" ht="12">
      <c r="A180" s="169"/>
      <c r="B180" s="134"/>
      <c r="C180" s="166" t="s">
        <v>305</v>
      </c>
      <c r="D180" s="12">
        <v>426700</v>
      </c>
      <c r="E180" s="167" t="s">
        <v>306</v>
      </c>
      <c r="F180" s="86">
        <f t="shared" si="49"/>
        <v>33682890</v>
      </c>
      <c r="G180" s="86"/>
      <c r="H180" s="86"/>
      <c r="I180" s="180">
        <f>+I181+I187+I188+I193</f>
        <v>32682890</v>
      </c>
      <c r="J180" s="180">
        <f>+J181+J187+J188+J193</f>
        <v>400000</v>
      </c>
      <c r="K180" s="180">
        <f>+K181+K187+K188+K193</f>
        <v>600000</v>
      </c>
      <c r="L180" s="185"/>
      <c r="M180" s="185"/>
      <c r="N180" s="16">
        <f t="shared" si="50"/>
        <v>27235741.666666668</v>
      </c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87">
        <f t="shared" si="47"/>
        <v>19178900</v>
      </c>
      <c r="AM180" s="86"/>
      <c r="AN180" s="86"/>
      <c r="AO180" s="180">
        <f>+AO181+AO187+AO188+AO193</f>
        <v>17462900</v>
      </c>
      <c r="AP180" s="180">
        <f>+AP181+AP187+AP188+AP193</f>
        <v>50000</v>
      </c>
      <c r="AQ180" s="180">
        <f>+AQ181+AQ187+AQ188+AQ193</f>
        <v>1666000</v>
      </c>
      <c r="AR180" s="185"/>
      <c r="AS180" s="15">
        <f t="shared" si="48"/>
        <v>17512900</v>
      </c>
      <c r="AT180" s="185"/>
      <c r="AU180" s="86">
        <f t="shared" si="44"/>
        <v>34127233</v>
      </c>
      <c r="AV180" s="86"/>
      <c r="AW180" s="86"/>
      <c r="AX180" s="180">
        <f>+AX181+AX187+AX188+AX193</f>
        <v>33112500</v>
      </c>
      <c r="AY180" s="180">
        <f>+AY181+AY187+AY188+AY193</f>
        <v>280000</v>
      </c>
      <c r="AZ180" s="180">
        <f>+AZ181+AZ187+AZ188+AZ193</f>
        <v>734733</v>
      </c>
      <c r="BA180" s="86">
        <f t="shared" si="45"/>
        <v>34631373</v>
      </c>
      <c r="BB180" s="86"/>
      <c r="BC180" s="86"/>
      <c r="BD180" s="180">
        <f>+BD181+BD187+BD188+BD193</f>
        <v>33581373</v>
      </c>
      <c r="BE180" s="180">
        <f>+BE181+BE187+BE188+BE193</f>
        <v>400000</v>
      </c>
      <c r="BF180" s="180">
        <f>+BF181+BF187+BF188+BF193</f>
        <v>650000</v>
      </c>
    </row>
    <row r="181" spans="1:58" s="183" customFormat="1" ht="12">
      <c r="A181" s="169"/>
      <c r="B181" s="134"/>
      <c r="C181" s="166" t="s">
        <v>307</v>
      </c>
      <c r="D181" s="12">
        <v>426710</v>
      </c>
      <c r="E181" s="167" t="s">
        <v>308</v>
      </c>
      <c r="F181" s="86">
        <f t="shared" si="49"/>
        <v>4221600</v>
      </c>
      <c r="G181" s="86"/>
      <c r="H181" s="86"/>
      <c r="I181" s="86">
        <f>+I182+I183+I184+I185+I186</f>
        <v>4221600</v>
      </c>
      <c r="J181" s="171"/>
      <c r="K181" s="86"/>
      <c r="L181" s="185"/>
      <c r="M181" s="185"/>
      <c r="N181" s="16">
        <f t="shared" si="50"/>
        <v>3518000</v>
      </c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86">
        <f t="shared" si="47"/>
        <v>3915300</v>
      </c>
      <c r="AM181" s="86"/>
      <c r="AN181" s="86"/>
      <c r="AO181" s="86">
        <f>+AO182+AO183+AO184+AO185+AO186</f>
        <v>3915300</v>
      </c>
      <c r="AP181" s="171"/>
      <c r="AQ181" s="87"/>
      <c r="AR181" s="185"/>
      <c r="AS181" s="15">
        <f t="shared" si="48"/>
        <v>3915300</v>
      </c>
      <c r="AT181" s="185"/>
      <c r="AU181" s="86">
        <f t="shared" si="44"/>
        <v>3737500</v>
      </c>
      <c r="AV181" s="86"/>
      <c r="AW181" s="86"/>
      <c r="AX181" s="86">
        <f>+AX182+AX183+AX184+AX185+AX186</f>
        <v>3712500</v>
      </c>
      <c r="AY181" s="86">
        <f>+AY182+AY183+AY184+AY185+AY186</f>
        <v>0</v>
      </c>
      <c r="AZ181" s="86">
        <f>+AZ182+AZ183+AZ184+AZ185+AZ186</f>
        <v>25000</v>
      </c>
      <c r="BA181" s="86">
        <f t="shared" si="45"/>
        <v>4221600</v>
      </c>
      <c r="BB181" s="86"/>
      <c r="BC181" s="86"/>
      <c r="BD181" s="86">
        <f>+BD182+BD183+BD184+BD185+BD186</f>
        <v>4221600</v>
      </c>
      <c r="BE181" s="171"/>
      <c r="BF181" s="86"/>
    </row>
    <row r="182" spans="1:58" s="183" customFormat="1" ht="12">
      <c r="A182" s="159"/>
      <c r="B182" s="263"/>
      <c r="C182" s="129" t="s">
        <v>309</v>
      </c>
      <c r="D182" s="9">
        <v>426711</v>
      </c>
      <c r="E182" s="23" t="s">
        <v>310</v>
      </c>
      <c r="F182" s="77">
        <f t="shared" si="49"/>
        <v>3564500</v>
      </c>
      <c r="G182" s="77"/>
      <c r="H182" s="77"/>
      <c r="I182" s="77">
        <v>3564500</v>
      </c>
      <c r="J182" s="106"/>
      <c r="K182" s="77"/>
      <c r="L182" s="182"/>
      <c r="M182" s="182"/>
      <c r="N182" s="2">
        <f t="shared" si="50"/>
        <v>2970416.666666667</v>
      </c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77">
        <f t="shared" si="47"/>
        <v>3810800</v>
      </c>
      <c r="AM182" s="77"/>
      <c r="AN182" s="77"/>
      <c r="AO182" s="77">
        <v>3400800</v>
      </c>
      <c r="AP182" s="106"/>
      <c r="AQ182" s="77">
        <v>410000</v>
      </c>
      <c r="AR182" s="182"/>
      <c r="AS182" s="1">
        <f t="shared" si="48"/>
        <v>3400800</v>
      </c>
      <c r="AT182" s="182"/>
      <c r="AU182" s="77">
        <f t="shared" si="44"/>
        <v>3298000</v>
      </c>
      <c r="AV182" s="77"/>
      <c r="AW182" s="77"/>
      <c r="AX182" s="77">
        <v>3283000</v>
      </c>
      <c r="AY182" s="106"/>
      <c r="AZ182" s="77">
        <v>15000</v>
      </c>
      <c r="BA182" s="77">
        <f t="shared" si="45"/>
        <v>3564500</v>
      </c>
      <c r="BB182" s="77"/>
      <c r="BC182" s="77"/>
      <c r="BD182" s="77">
        <v>3564500</v>
      </c>
      <c r="BE182" s="106"/>
      <c r="BF182" s="77"/>
    </row>
    <row r="183" spans="1:58" s="183" customFormat="1" ht="12">
      <c r="A183" s="159"/>
      <c r="B183" s="263"/>
      <c r="C183" s="129" t="s">
        <v>311</v>
      </c>
      <c r="D183" s="9">
        <v>42671102</v>
      </c>
      <c r="E183" s="23" t="s">
        <v>312</v>
      </c>
      <c r="F183" s="77">
        <f t="shared" si="49"/>
        <v>105000</v>
      </c>
      <c r="G183" s="77"/>
      <c r="H183" s="77"/>
      <c r="I183" s="77">
        <v>105000</v>
      </c>
      <c r="J183" s="106"/>
      <c r="K183" s="77"/>
      <c r="L183" s="182"/>
      <c r="M183" s="182"/>
      <c r="N183" s="2">
        <f t="shared" si="50"/>
        <v>87500</v>
      </c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77">
        <f t="shared" si="47"/>
        <v>38500</v>
      </c>
      <c r="AM183" s="77"/>
      <c r="AN183" s="77"/>
      <c r="AO183" s="77">
        <v>38500</v>
      </c>
      <c r="AP183" s="106"/>
      <c r="AQ183" s="77"/>
      <c r="AR183" s="182"/>
      <c r="AS183" s="1">
        <f t="shared" si="48"/>
        <v>38500</v>
      </c>
      <c r="AT183" s="182"/>
      <c r="AU183" s="77">
        <f t="shared" si="44"/>
        <v>104500</v>
      </c>
      <c r="AV183" s="77"/>
      <c r="AW183" s="77"/>
      <c r="AX183" s="77">
        <v>104500</v>
      </c>
      <c r="AY183" s="106"/>
      <c r="AZ183" s="77"/>
      <c r="BA183" s="77">
        <f t="shared" si="45"/>
        <v>105000</v>
      </c>
      <c r="BB183" s="77"/>
      <c r="BC183" s="77"/>
      <c r="BD183" s="77">
        <v>105000</v>
      </c>
      <c r="BE183" s="106"/>
      <c r="BF183" s="77"/>
    </row>
    <row r="184" spans="1:58" s="183" customFormat="1" ht="12">
      <c r="A184" s="159"/>
      <c r="B184" s="263"/>
      <c r="C184" s="129" t="s">
        <v>313</v>
      </c>
      <c r="D184" s="9">
        <v>42671103</v>
      </c>
      <c r="E184" s="23" t="s">
        <v>314</v>
      </c>
      <c r="F184" s="77">
        <f t="shared" si="49"/>
        <v>172100</v>
      </c>
      <c r="G184" s="77"/>
      <c r="H184" s="77"/>
      <c r="I184" s="77">
        <v>172100</v>
      </c>
      <c r="J184" s="106"/>
      <c r="K184" s="77"/>
      <c r="L184" s="182"/>
      <c r="M184" s="182"/>
      <c r="N184" s="2">
        <f t="shared" si="50"/>
        <v>143416.6666666667</v>
      </c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77">
        <f t="shared" si="47"/>
        <v>271000</v>
      </c>
      <c r="AM184" s="77"/>
      <c r="AN184" s="77"/>
      <c r="AO184" s="77">
        <v>271000</v>
      </c>
      <c r="AP184" s="106"/>
      <c r="AQ184" s="77"/>
      <c r="AR184" s="182"/>
      <c r="AS184" s="1">
        <f t="shared" si="48"/>
        <v>271000</v>
      </c>
      <c r="AT184" s="182"/>
      <c r="AU184" s="77">
        <f t="shared" si="44"/>
        <v>75000</v>
      </c>
      <c r="AV184" s="77"/>
      <c r="AW184" s="77"/>
      <c r="AX184" s="77">
        <v>65000</v>
      </c>
      <c r="AY184" s="106"/>
      <c r="AZ184" s="77">
        <v>10000</v>
      </c>
      <c r="BA184" s="77">
        <f t="shared" si="45"/>
        <v>172100</v>
      </c>
      <c r="BB184" s="77"/>
      <c r="BC184" s="77"/>
      <c r="BD184" s="77">
        <v>172100</v>
      </c>
      <c r="BE184" s="106"/>
      <c r="BF184" s="77"/>
    </row>
    <row r="185" spans="1:58" s="183" customFormat="1" ht="12">
      <c r="A185" s="159"/>
      <c r="B185" s="263"/>
      <c r="C185" s="129" t="s">
        <v>315</v>
      </c>
      <c r="D185" s="9">
        <v>42671105</v>
      </c>
      <c r="E185" s="23" t="s">
        <v>316</v>
      </c>
      <c r="F185" s="77">
        <f t="shared" si="49"/>
        <v>80000</v>
      </c>
      <c r="G185" s="77"/>
      <c r="H185" s="77"/>
      <c r="I185" s="77">
        <v>80000</v>
      </c>
      <c r="J185" s="106"/>
      <c r="K185" s="77"/>
      <c r="L185" s="182"/>
      <c r="M185" s="182"/>
      <c r="N185" s="2">
        <f t="shared" si="50"/>
        <v>66666.66666666667</v>
      </c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77">
        <f t="shared" si="47"/>
        <v>115000</v>
      </c>
      <c r="AM185" s="77"/>
      <c r="AN185" s="77"/>
      <c r="AO185" s="77">
        <v>115000</v>
      </c>
      <c r="AP185" s="106"/>
      <c r="AQ185" s="77"/>
      <c r="AR185" s="182"/>
      <c r="AS185" s="1">
        <f t="shared" si="48"/>
        <v>115000</v>
      </c>
      <c r="AT185" s="182"/>
      <c r="AU185" s="77">
        <f t="shared" si="44"/>
        <v>80000</v>
      </c>
      <c r="AV185" s="77"/>
      <c r="AW185" s="77"/>
      <c r="AX185" s="77">
        <v>80000</v>
      </c>
      <c r="AY185" s="106"/>
      <c r="AZ185" s="77"/>
      <c r="BA185" s="77">
        <f t="shared" si="45"/>
        <v>80000</v>
      </c>
      <c r="BB185" s="77"/>
      <c r="BC185" s="77"/>
      <c r="BD185" s="77">
        <v>80000</v>
      </c>
      <c r="BE185" s="106"/>
      <c r="BF185" s="77"/>
    </row>
    <row r="186" spans="1:58" s="183" customFormat="1" ht="12">
      <c r="A186" s="159"/>
      <c r="B186" s="144"/>
      <c r="C186" s="129" t="s">
        <v>317</v>
      </c>
      <c r="D186" s="9">
        <v>42671107</v>
      </c>
      <c r="E186" s="23" t="s">
        <v>318</v>
      </c>
      <c r="F186" s="77">
        <f t="shared" si="49"/>
        <v>300000</v>
      </c>
      <c r="G186" s="77"/>
      <c r="H186" s="77"/>
      <c r="I186" s="77">
        <v>300000</v>
      </c>
      <c r="J186" s="106"/>
      <c r="K186" s="77"/>
      <c r="L186" s="182"/>
      <c r="M186" s="182"/>
      <c r="N186" s="2">
        <f t="shared" si="50"/>
        <v>250000</v>
      </c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77">
        <f t="shared" si="47"/>
        <v>90000</v>
      </c>
      <c r="AM186" s="77"/>
      <c r="AN186" s="77"/>
      <c r="AO186" s="77">
        <v>90000</v>
      </c>
      <c r="AP186" s="106"/>
      <c r="AQ186" s="77"/>
      <c r="AR186" s="182"/>
      <c r="AS186" s="1">
        <f t="shared" si="48"/>
        <v>90000</v>
      </c>
      <c r="AT186" s="182"/>
      <c r="AU186" s="77">
        <f t="shared" si="44"/>
        <v>180000</v>
      </c>
      <c r="AV186" s="77"/>
      <c r="AW186" s="77"/>
      <c r="AX186" s="77">
        <v>180000</v>
      </c>
      <c r="AY186" s="106"/>
      <c r="AZ186" s="77"/>
      <c r="BA186" s="77">
        <f t="shared" si="45"/>
        <v>300000</v>
      </c>
      <c r="BB186" s="77"/>
      <c r="BC186" s="77"/>
      <c r="BD186" s="77">
        <v>300000</v>
      </c>
      <c r="BE186" s="106"/>
      <c r="BF186" s="77"/>
    </row>
    <row r="187" spans="1:58" s="183" customFormat="1" ht="12">
      <c r="A187" s="169"/>
      <c r="B187" s="134"/>
      <c r="C187" s="166" t="s">
        <v>319</v>
      </c>
      <c r="D187" s="12">
        <v>426721</v>
      </c>
      <c r="E187" s="167" t="s">
        <v>320</v>
      </c>
      <c r="F187" s="86">
        <f t="shared" si="49"/>
        <v>4263400</v>
      </c>
      <c r="G187" s="86"/>
      <c r="H187" s="86"/>
      <c r="I187" s="86">
        <v>4263400</v>
      </c>
      <c r="J187" s="127"/>
      <c r="K187" s="86"/>
      <c r="L187" s="185"/>
      <c r="M187" s="185"/>
      <c r="N187" s="16">
        <f aca="true" t="shared" si="51" ref="N187:N193">+I187/1.2</f>
        <v>3552833.3333333335</v>
      </c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86">
        <f t="shared" si="47"/>
        <v>4267700</v>
      </c>
      <c r="AM187" s="86"/>
      <c r="AN187" s="86"/>
      <c r="AO187" s="86">
        <v>3717700</v>
      </c>
      <c r="AP187" s="127">
        <v>50000</v>
      </c>
      <c r="AQ187" s="86">
        <v>500000</v>
      </c>
      <c r="AR187" s="185"/>
      <c r="AS187" s="15">
        <f t="shared" si="48"/>
        <v>3767700</v>
      </c>
      <c r="AT187" s="185"/>
      <c r="AU187" s="86">
        <f t="shared" si="44"/>
        <v>4483429</v>
      </c>
      <c r="AV187" s="86"/>
      <c r="AW187" s="86"/>
      <c r="AX187" s="86">
        <v>4405000</v>
      </c>
      <c r="AY187" s="127"/>
      <c r="AZ187" s="86">
        <v>78429</v>
      </c>
      <c r="BA187" s="86">
        <f t="shared" si="45"/>
        <v>4263400</v>
      </c>
      <c r="BB187" s="86"/>
      <c r="BC187" s="86"/>
      <c r="BD187" s="86">
        <v>4263400</v>
      </c>
      <c r="BE187" s="127"/>
      <c r="BF187" s="86"/>
    </row>
    <row r="188" spans="1:58" s="183" customFormat="1" ht="12">
      <c r="A188" s="169"/>
      <c r="B188" s="125"/>
      <c r="C188" s="166" t="s">
        <v>321</v>
      </c>
      <c r="D188" s="12">
        <v>426750</v>
      </c>
      <c r="E188" s="167" t="s">
        <v>322</v>
      </c>
      <c r="F188" s="86">
        <f t="shared" si="49"/>
        <v>12494890</v>
      </c>
      <c r="G188" s="17">
        <f>+G189+G190+G191</f>
        <v>0</v>
      </c>
      <c r="H188" s="17">
        <f>+H189+H190+H191</f>
        <v>0</v>
      </c>
      <c r="I188" s="180">
        <f>+I189+I190+I191+I192</f>
        <v>11494890</v>
      </c>
      <c r="J188" s="181">
        <f>+J189+J190+J191</f>
        <v>400000</v>
      </c>
      <c r="K188" s="180">
        <f>+K189+K190+K191</f>
        <v>600000</v>
      </c>
      <c r="L188" s="185"/>
      <c r="M188" s="185"/>
      <c r="N188" s="16">
        <f t="shared" si="51"/>
        <v>9579075</v>
      </c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86">
        <f t="shared" si="47"/>
        <v>9682000</v>
      </c>
      <c r="AM188" s="17">
        <f>+AM189+AM190+AM191</f>
        <v>0</v>
      </c>
      <c r="AN188" s="17">
        <f>+AN189+AN190+AN191</f>
        <v>0</v>
      </c>
      <c r="AO188" s="180">
        <f>+AO189+AO190+AO191+AO192</f>
        <v>8646000</v>
      </c>
      <c r="AP188" s="181">
        <f>+AP189+AP190+AP191</f>
        <v>0</v>
      </c>
      <c r="AQ188" s="180">
        <f>+AQ189+AQ190+AQ191</f>
        <v>1036000</v>
      </c>
      <c r="AR188" s="185"/>
      <c r="AS188" s="15">
        <f t="shared" si="48"/>
        <v>8646000</v>
      </c>
      <c r="AT188" s="185"/>
      <c r="AU188" s="86">
        <f t="shared" si="44"/>
        <v>12863304</v>
      </c>
      <c r="AV188" s="17">
        <f>+AV189+AV190+AV191</f>
        <v>0</v>
      </c>
      <c r="AW188" s="17">
        <f>+AW189+AW190+AW191</f>
        <v>0</v>
      </c>
      <c r="AX188" s="180">
        <f>+AX189+AX190+AX191+AX192</f>
        <v>12022000</v>
      </c>
      <c r="AY188" s="181">
        <f>+AY189+AY190+AY191</f>
        <v>280000</v>
      </c>
      <c r="AZ188" s="180">
        <f>+AZ189+AZ190+AZ191</f>
        <v>561304</v>
      </c>
      <c r="BA188" s="86">
        <f t="shared" si="45"/>
        <v>13357002</v>
      </c>
      <c r="BB188" s="17">
        <f>+BB189+BB190+BB191</f>
        <v>0</v>
      </c>
      <c r="BC188" s="17">
        <f>+BC189+BC190+BC191</f>
        <v>0</v>
      </c>
      <c r="BD188" s="180">
        <f>+BD189+BD190+BD191+BD192</f>
        <v>12357002</v>
      </c>
      <c r="BE188" s="181">
        <f>+BE189+BE190+BE191</f>
        <v>400000</v>
      </c>
      <c r="BF188" s="180">
        <f>+BF189+BF190+BF191</f>
        <v>600000</v>
      </c>
    </row>
    <row r="189" spans="1:58" s="183" customFormat="1" ht="12">
      <c r="A189" s="159"/>
      <c r="B189" s="264"/>
      <c r="C189" s="129" t="s">
        <v>323</v>
      </c>
      <c r="D189" s="9">
        <v>426751</v>
      </c>
      <c r="E189" s="23" t="s">
        <v>324</v>
      </c>
      <c r="F189" s="77">
        <f t="shared" si="49"/>
        <v>8250000</v>
      </c>
      <c r="G189" s="77"/>
      <c r="H189" s="77"/>
      <c r="I189" s="77">
        <v>7250000</v>
      </c>
      <c r="J189" s="106">
        <v>400000</v>
      </c>
      <c r="K189" s="77">
        <v>600000</v>
      </c>
      <c r="L189" s="182"/>
      <c r="M189" s="182"/>
      <c r="N189" s="2">
        <f t="shared" si="51"/>
        <v>6041666.666666667</v>
      </c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77">
        <f t="shared" si="47"/>
        <v>8740863</v>
      </c>
      <c r="AM189" s="77"/>
      <c r="AN189" s="77"/>
      <c r="AO189" s="77">
        <v>7704863</v>
      </c>
      <c r="AP189" s="106"/>
      <c r="AQ189" s="77">
        <v>1036000</v>
      </c>
      <c r="AR189" s="182"/>
      <c r="AS189" s="1">
        <f t="shared" si="48"/>
        <v>7704863</v>
      </c>
      <c r="AT189" s="182"/>
      <c r="AU189" s="77">
        <f t="shared" si="44"/>
        <v>8091304</v>
      </c>
      <c r="AV189" s="77"/>
      <c r="AW189" s="77"/>
      <c r="AX189" s="77">
        <v>7250000</v>
      </c>
      <c r="AY189" s="106">
        <v>280000</v>
      </c>
      <c r="AZ189" s="77">
        <v>561304</v>
      </c>
      <c r="BA189" s="77">
        <f t="shared" si="45"/>
        <v>8934199</v>
      </c>
      <c r="BB189" s="77"/>
      <c r="BC189" s="77"/>
      <c r="BD189" s="77">
        <v>7934199</v>
      </c>
      <c r="BE189" s="106">
        <v>400000</v>
      </c>
      <c r="BF189" s="77">
        <v>600000</v>
      </c>
    </row>
    <row r="190" spans="1:58" s="183" customFormat="1" ht="12">
      <c r="A190" s="159"/>
      <c r="B190" s="264"/>
      <c r="C190" s="129" t="s">
        <v>325</v>
      </c>
      <c r="D190" s="9">
        <v>42675102</v>
      </c>
      <c r="E190" s="23" t="s">
        <v>326</v>
      </c>
      <c r="F190" s="77">
        <f t="shared" si="49"/>
        <v>1933000</v>
      </c>
      <c r="G190" s="77"/>
      <c r="H190" s="77"/>
      <c r="I190" s="77">
        <v>1933000</v>
      </c>
      <c r="J190" s="106"/>
      <c r="K190" s="77"/>
      <c r="L190" s="182"/>
      <c r="M190" s="182"/>
      <c r="N190" s="2">
        <f t="shared" si="51"/>
        <v>1610833.3333333335</v>
      </c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77">
        <f t="shared" si="47"/>
        <v>572</v>
      </c>
      <c r="AM190" s="77"/>
      <c r="AN190" s="77"/>
      <c r="AO190" s="77">
        <v>572</v>
      </c>
      <c r="AP190" s="106"/>
      <c r="AQ190" s="77"/>
      <c r="AR190" s="182"/>
      <c r="AS190" s="1">
        <f t="shared" si="48"/>
        <v>572</v>
      </c>
      <c r="AT190" s="182"/>
      <c r="AU190" s="77">
        <f t="shared" si="44"/>
        <v>2580000</v>
      </c>
      <c r="AV190" s="77"/>
      <c r="AW190" s="77"/>
      <c r="AX190" s="77">
        <v>2580000</v>
      </c>
      <c r="AY190" s="106"/>
      <c r="AZ190" s="77"/>
      <c r="BA190" s="77">
        <f t="shared" si="45"/>
        <v>2110913</v>
      </c>
      <c r="BB190" s="77"/>
      <c r="BC190" s="77"/>
      <c r="BD190" s="77">
        <v>2110913</v>
      </c>
      <c r="BE190" s="106"/>
      <c r="BF190" s="77"/>
    </row>
    <row r="191" spans="1:58" s="183" customFormat="1" ht="12">
      <c r="A191" s="159"/>
      <c r="B191" s="136"/>
      <c r="C191" s="129" t="s">
        <v>327</v>
      </c>
      <c r="D191" s="9">
        <v>42675108</v>
      </c>
      <c r="E191" s="23" t="s">
        <v>328</v>
      </c>
      <c r="F191" s="77">
        <f t="shared" si="49"/>
        <v>2311890</v>
      </c>
      <c r="G191" s="77"/>
      <c r="H191" s="77"/>
      <c r="I191" s="77">
        <v>2311890</v>
      </c>
      <c r="J191" s="106"/>
      <c r="K191" s="77"/>
      <c r="L191" s="182"/>
      <c r="M191" s="182"/>
      <c r="N191" s="2">
        <f t="shared" si="51"/>
        <v>1926575</v>
      </c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77">
        <f t="shared" si="47"/>
        <v>940565</v>
      </c>
      <c r="AM191" s="77"/>
      <c r="AN191" s="77"/>
      <c r="AO191" s="77">
        <v>940565</v>
      </c>
      <c r="AP191" s="106"/>
      <c r="AQ191" s="77"/>
      <c r="AR191" s="182"/>
      <c r="AS191" s="1">
        <f t="shared" si="48"/>
        <v>940565</v>
      </c>
      <c r="AT191" s="182"/>
      <c r="AU191" s="77">
        <f t="shared" si="44"/>
        <v>2192000</v>
      </c>
      <c r="AV191" s="77"/>
      <c r="AW191" s="77"/>
      <c r="AX191" s="77">
        <v>2192000</v>
      </c>
      <c r="AY191" s="106"/>
      <c r="AZ191" s="77"/>
      <c r="BA191" s="77">
        <f t="shared" si="45"/>
        <v>2311890</v>
      </c>
      <c r="BB191" s="77"/>
      <c r="BC191" s="77"/>
      <c r="BD191" s="77">
        <v>2311890</v>
      </c>
      <c r="BE191" s="106"/>
      <c r="BF191" s="77"/>
    </row>
    <row r="192" spans="1:58" s="183" customFormat="1" ht="12">
      <c r="A192" s="159"/>
      <c r="B192" s="136"/>
      <c r="C192" s="129" t="s">
        <v>329</v>
      </c>
      <c r="D192" s="9">
        <v>42675103</v>
      </c>
      <c r="E192" s="23" t="s">
        <v>330</v>
      </c>
      <c r="F192" s="77">
        <f t="shared" si="49"/>
        <v>0</v>
      </c>
      <c r="G192" s="77"/>
      <c r="H192" s="77"/>
      <c r="I192" s="77">
        <v>0</v>
      </c>
      <c r="J192" s="106"/>
      <c r="K192" s="77"/>
      <c r="L192" s="182"/>
      <c r="M192" s="182"/>
      <c r="N192" s="2">
        <f t="shared" si="51"/>
        <v>0</v>
      </c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77">
        <f t="shared" si="47"/>
        <v>0</v>
      </c>
      <c r="AM192" s="77"/>
      <c r="AN192" s="77"/>
      <c r="AO192" s="77">
        <v>0</v>
      </c>
      <c r="AP192" s="106"/>
      <c r="AQ192" s="77"/>
      <c r="AR192" s="182"/>
      <c r="AS192" s="1">
        <f t="shared" si="48"/>
        <v>0</v>
      </c>
      <c r="AT192" s="182"/>
      <c r="AU192" s="77">
        <f t="shared" si="44"/>
        <v>0</v>
      </c>
      <c r="AV192" s="77"/>
      <c r="AW192" s="77"/>
      <c r="AX192" s="77">
        <v>0</v>
      </c>
      <c r="AY192" s="106"/>
      <c r="AZ192" s="77"/>
      <c r="BA192" s="77">
        <f t="shared" si="45"/>
        <v>0</v>
      </c>
      <c r="BB192" s="77"/>
      <c r="BC192" s="77"/>
      <c r="BD192" s="77">
        <v>0</v>
      </c>
      <c r="BE192" s="106"/>
      <c r="BF192" s="77"/>
    </row>
    <row r="193" spans="1:58" s="183" customFormat="1" ht="12">
      <c r="A193" s="169"/>
      <c r="B193" s="208"/>
      <c r="C193" s="166" t="s">
        <v>331</v>
      </c>
      <c r="D193" s="12">
        <v>426790</v>
      </c>
      <c r="E193" s="167" t="s">
        <v>332</v>
      </c>
      <c r="F193" s="86">
        <f t="shared" si="49"/>
        <v>12703000</v>
      </c>
      <c r="G193" s="86"/>
      <c r="H193" s="86"/>
      <c r="I193" s="86">
        <f>+I195+I197+I196+I194</f>
        <v>12703000</v>
      </c>
      <c r="J193" s="86">
        <f>+J195+J197</f>
        <v>0</v>
      </c>
      <c r="K193" s="86">
        <f>+K195+K197</f>
        <v>0</v>
      </c>
      <c r="L193" s="185"/>
      <c r="M193" s="185"/>
      <c r="N193" s="16">
        <f t="shared" si="51"/>
        <v>10585833.333333334</v>
      </c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86">
        <f t="shared" si="47"/>
        <v>1313900</v>
      </c>
      <c r="AM193" s="86"/>
      <c r="AN193" s="86"/>
      <c r="AO193" s="86">
        <f>+AO195+AO197</f>
        <v>1183900</v>
      </c>
      <c r="AP193" s="86">
        <f>+AP195+AP197</f>
        <v>0</v>
      </c>
      <c r="AQ193" s="86">
        <f>+AQ195+AQ197</f>
        <v>130000</v>
      </c>
      <c r="AR193" s="185"/>
      <c r="AS193" s="15">
        <f t="shared" si="48"/>
        <v>1183900</v>
      </c>
      <c r="AT193" s="185"/>
      <c r="AU193" s="86">
        <f t="shared" si="44"/>
        <v>13043000</v>
      </c>
      <c r="AV193" s="86"/>
      <c r="AW193" s="86"/>
      <c r="AX193" s="86">
        <f>+AX195+AX197+AX194+AX196</f>
        <v>12973000</v>
      </c>
      <c r="AY193" s="86">
        <f>+AY195+AY197</f>
        <v>0</v>
      </c>
      <c r="AZ193" s="86">
        <f>+AZ195+AZ197</f>
        <v>70000</v>
      </c>
      <c r="BA193" s="86">
        <f t="shared" si="45"/>
        <v>12789371</v>
      </c>
      <c r="BB193" s="86"/>
      <c r="BC193" s="86"/>
      <c r="BD193" s="86">
        <f>+BD195+BD197+BD196+BD194</f>
        <v>12739371</v>
      </c>
      <c r="BE193" s="86">
        <f>+BE195+BE197</f>
        <v>0</v>
      </c>
      <c r="BF193" s="86">
        <f>+BF195+BF197</f>
        <v>50000</v>
      </c>
    </row>
    <row r="194" spans="1:58" s="183" customFormat="1" ht="12">
      <c r="A194" s="159"/>
      <c r="B194" s="136"/>
      <c r="C194" s="128" t="s">
        <v>333</v>
      </c>
      <c r="D194" s="9">
        <v>426791</v>
      </c>
      <c r="E194" s="23" t="s">
        <v>334</v>
      </c>
      <c r="F194" s="77">
        <f t="shared" si="49"/>
        <v>0</v>
      </c>
      <c r="G194" s="79"/>
      <c r="H194" s="79"/>
      <c r="I194" s="77"/>
      <c r="J194" s="141"/>
      <c r="K194" s="79">
        <v>0</v>
      </c>
      <c r="L194" s="182"/>
      <c r="M194" s="182"/>
      <c r="N194" s="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79"/>
      <c r="AM194" s="79"/>
      <c r="AN194" s="79"/>
      <c r="AO194" s="79"/>
      <c r="AP194" s="141"/>
      <c r="AQ194" s="79"/>
      <c r="AR194" s="182"/>
      <c r="AS194" s="1"/>
      <c r="AT194" s="182"/>
      <c r="AU194" s="77">
        <f t="shared" si="44"/>
        <v>0</v>
      </c>
      <c r="AV194" s="79"/>
      <c r="AW194" s="79"/>
      <c r="AX194" s="77"/>
      <c r="AY194" s="141"/>
      <c r="AZ194" s="79">
        <v>0</v>
      </c>
      <c r="BA194" s="77">
        <f t="shared" si="45"/>
        <v>0</v>
      </c>
      <c r="BB194" s="79"/>
      <c r="BC194" s="79"/>
      <c r="BD194" s="77"/>
      <c r="BE194" s="141"/>
      <c r="BF194" s="79">
        <v>0</v>
      </c>
    </row>
    <row r="195" spans="1:58" s="183" customFormat="1" ht="12">
      <c r="A195" s="159"/>
      <c r="B195" s="136"/>
      <c r="C195" s="129" t="s">
        <v>335</v>
      </c>
      <c r="D195" s="9">
        <v>42679103</v>
      </c>
      <c r="E195" s="23" t="s">
        <v>336</v>
      </c>
      <c r="F195" s="77">
        <f t="shared" si="49"/>
        <v>11579000</v>
      </c>
      <c r="G195" s="77"/>
      <c r="H195" s="77"/>
      <c r="I195" s="77">
        <v>11579000</v>
      </c>
      <c r="J195" s="106"/>
      <c r="K195" s="77">
        <v>0</v>
      </c>
      <c r="L195" s="182"/>
      <c r="M195" s="182"/>
      <c r="N195" s="2">
        <f>+I195/1.2</f>
        <v>9649166.666666668</v>
      </c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77">
        <f>+AM195+AN195+AO195+AP195+AQ195</f>
        <v>590000</v>
      </c>
      <c r="AM195" s="77"/>
      <c r="AN195" s="77"/>
      <c r="AO195" s="77">
        <v>500000</v>
      </c>
      <c r="AP195" s="106"/>
      <c r="AQ195" s="77">
        <v>90000</v>
      </c>
      <c r="AR195" s="182"/>
      <c r="AS195" s="1">
        <f>AL195-AN195-AQ195</f>
        <v>500000</v>
      </c>
      <c r="AT195" s="182"/>
      <c r="AU195" s="77">
        <f t="shared" si="44"/>
        <v>11579000</v>
      </c>
      <c r="AV195" s="77"/>
      <c r="AW195" s="77"/>
      <c r="AX195" s="77">
        <v>11579000</v>
      </c>
      <c r="AY195" s="106"/>
      <c r="AZ195" s="77"/>
      <c r="BA195" s="77">
        <f t="shared" si="45"/>
        <v>11615371</v>
      </c>
      <c r="BB195" s="77"/>
      <c r="BC195" s="77"/>
      <c r="BD195" s="77">
        <v>11615371</v>
      </c>
      <c r="BE195" s="106"/>
      <c r="BF195" s="77">
        <v>0</v>
      </c>
    </row>
    <row r="196" spans="1:58" s="183" customFormat="1" ht="12">
      <c r="A196" s="159"/>
      <c r="B196" s="136"/>
      <c r="C196" s="129" t="s">
        <v>337</v>
      </c>
      <c r="D196" s="9">
        <v>42679104</v>
      </c>
      <c r="E196" s="23" t="s">
        <v>338</v>
      </c>
      <c r="F196" s="77">
        <f t="shared" si="49"/>
        <v>468000</v>
      </c>
      <c r="G196" s="77"/>
      <c r="H196" s="77"/>
      <c r="I196" s="77">
        <v>468000</v>
      </c>
      <c r="J196" s="106"/>
      <c r="K196" s="77"/>
      <c r="L196" s="182"/>
      <c r="M196" s="182"/>
      <c r="N196" s="2">
        <f>+I196/1.2</f>
        <v>390000</v>
      </c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77"/>
      <c r="AM196" s="77"/>
      <c r="AN196" s="77"/>
      <c r="AO196" s="77"/>
      <c r="AP196" s="106"/>
      <c r="AQ196" s="77"/>
      <c r="AR196" s="182"/>
      <c r="AS196" s="1"/>
      <c r="AT196" s="182"/>
      <c r="AU196" s="77">
        <f t="shared" si="44"/>
        <v>600000</v>
      </c>
      <c r="AV196" s="77"/>
      <c r="AW196" s="77"/>
      <c r="AX196" s="77">
        <v>600000</v>
      </c>
      <c r="AY196" s="106"/>
      <c r="AZ196" s="77"/>
      <c r="BA196" s="77">
        <f t="shared" si="45"/>
        <v>468000</v>
      </c>
      <c r="BB196" s="77"/>
      <c r="BC196" s="77"/>
      <c r="BD196" s="77">
        <v>468000</v>
      </c>
      <c r="BE196" s="106"/>
      <c r="BF196" s="77"/>
    </row>
    <row r="197" spans="1:58" s="183" customFormat="1" ht="12">
      <c r="A197" s="159"/>
      <c r="B197" s="136"/>
      <c r="C197" s="129" t="s">
        <v>339</v>
      </c>
      <c r="D197" s="9">
        <v>42679128</v>
      </c>
      <c r="E197" s="23" t="s">
        <v>340</v>
      </c>
      <c r="F197" s="77">
        <f t="shared" si="49"/>
        <v>656000</v>
      </c>
      <c r="G197" s="77"/>
      <c r="H197" s="77"/>
      <c r="I197" s="77">
        <v>656000</v>
      </c>
      <c r="J197" s="106"/>
      <c r="K197" s="143"/>
      <c r="L197" s="182"/>
      <c r="M197" s="182"/>
      <c r="N197" s="2">
        <f>+F197/1.2</f>
        <v>546666.6666666667</v>
      </c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77">
        <f aca="true" t="shared" si="52" ref="AL197:AL218">+AM197+AN197+AO197+AP197+AQ197</f>
        <v>723900</v>
      </c>
      <c r="AM197" s="77"/>
      <c r="AN197" s="77"/>
      <c r="AO197" s="77">
        <v>683900</v>
      </c>
      <c r="AP197" s="106"/>
      <c r="AQ197" s="143">
        <v>40000</v>
      </c>
      <c r="AR197" s="182"/>
      <c r="AS197" s="1">
        <f aca="true" t="shared" si="53" ref="AS197:AS218">AL197-AN197-AQ197</f>
        <v>683900</v>
      </c>
      <c r="AT197" s="182"/>
      <c r="AU197" s="77">
        <f t="shared" si="44"/>
        <v>864000</v>
      </c>
      <c r="AV197" s="77"/>
      <c r="AW197" s="77"/>
      <c r="AX197" s="77">
        <v>794000</v>
      </c>
      <c r="AY197" s="106"/>
      <c r="AZ197" s="143">
        <v>70000</v>
      </c>
      <c r="BA197" s="77">
        <f t="shared" si="45"/>
        <v>706000</v>
      </c>
      <c r="BB197" s="77"/>
      <c r="BC197" s="77"/>
      <c r="BD197" s="77">
        <v>656000</v>
      </c>
      <c r="BE197" s="106"/>
      <c r="BF197" s="143">
        <v>50000</v>
      </c>
    </row>
    <row r="198" spans="1:58" s="183" customFormat="1" ht="12">
      <c r="A198" s="169"/>
      <c r="B198" s="134"/>
      <c r="C198" s="166" t="s">
        <v>341</v>
      </c>
      <c r="D198" s="12">
        <v>426800</v>
      </c>
      <c r="E198" s="167" t="s">
        <v>342</v>
      </c>
      <c r="F198" s="86">
        <f t="shared" si="49"/>
        <v>2536000</v>
      </c>
      <c r="G198" s="17">
        <f>+G199+G200+G201+G202+G203+G204+G205</f>
        <v>0</v>
      </c>
      <c r="H198" s="17">
        <f>+H199+H200+H201+H202+H203+H204+H205</f>
        <v>0</v>
      </c>
      <c r="I198" s="180">
        <f>I199+I200+I201+I202+I203+I204+I205</f>
        <v>2536000</v>
      </c>
      <c r="J198" s="181">
        <f>+J199+J201+J204+J203+J202+J200+J205</f>
        <v>0</v>
      </c>
      <c r="K198" s="180">
        <f>+K199+K201+K204+K203+K202+K200+K205</f>
        <v>0</v>
      </c>
      <c r="L198" s="185"/>
      <c r="M198" s="185"/>
      <c r="N198" s="16">
        <f aca="true" t="shared" si="54" ref="N198:N222">+I198/1.2</f>
        <v>2113333.3333333335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86">
        <f t="shared" si="52"/>
        <v>2256500</v>
      </c>
      <c r="AM198" s="17">
        <f>+AM199+AM200+AM201+AM202+AM203+AM204+AM205</f>
        <v>0</v>
      </c>
      <c r="AN198" s="17">
        <f>+AN199+AN200+AN201+AN202+AN203+AN204+AN205</f>
        <v>0</v>
      </c>
      <c r="AO198" s="180">
        <f>+AO199+AO201+AO204+AO203+AO202+AO200+AO205</f>
        <v>2048000</v>
      </c>
      <c r="AP198" s="181">
        <f>+AP199+AP201+AP204+AP203+AP202+AP200+AP205</f>
        <v>0</v>
      </c>
      <c r="AQ198" s="180">
        <f>+AQ199+AQ201+AQ204+AQ203+AQ202+AQ200+AQ205</f>
        <v>208500</v>
      </c>
      <c r="AR198" s="185"/>
      <c r="AS198" s="15">
        <f t="shared" si="53"/>
        <v>2048000</v>
      </c>
      <c r="AT198" s="185"/>
      <c r="AU198" s="86">
        <f t="shared" si="44"/>
        <v>2796000</v>
      </c>
      <c r="AV198" s="17">
        <f>+AV199+AV200+AV201+AV202+AV203+AV204+AV205</f>
        <v>0</v>
      </c>
      <c r="AW198" s="17">
        <f>+AW199+AW200+AW201+AW202+AW203+AW204+AW205</f>
        <v>0</v>
      </c>
      <c r="AX198" s="180">
        <f>+AX199+AX201+AX204+AX203+AX202+AX200+AX205</f>
        <v>2766000</v>
      </c>
      <c r="AY198" s="181">
        <f>+AY199+AY201+AY204+AY203+AY202+AY200+AY205</f>
        <v>0</v>
      </c>
      <c r="AZ198" s="180">
        <f>+AZ199+AZ201+AZ204+AZ203+AZ202+AZ200+AZ205</f>
        <v>30000</v>
      </c>
      <c r="BA198" s="86">
        <f t="shared" si="45"/>
        <v>2536000</v>
      </c>
      <c r="BB198" s="17">
        <f>+BB199+BB200+BB201+BB202+BB203+BB204+BB205</f>
        <v>0</v>
      </c>
      <c r="BC198" s="17">
        <f>+BC199+BC200+BC201+BC202+BC203+BC204+BC205</f>
        <v>0</v>
      </c>
      <c r="BD198" s="180">
        <f>BD199+BD200+BD201+BD202+BD203+BD204+BD205</f>
        <v>2536000</v>
      </c>
      <c r="BE198" s="181">
        <f>+BE199+BE201+BE204+BE203+BE202+BE200+BE205</f>
        <v>0</v>
      </c>
      <c r="BF198" s="180">
        <f>+BF199+BF201+BF204+BF203+BF202+BF200+BF205</f>
        <v>0</v>
      </c>
    </row>
    <row r="199" spans="1:58" s="183" customFormat="1" ht="12">
      <c r="A199" s="159"/>
      <c r="B199" s="264"/>
      <c r="C199" s="129" t="s">
        <v>343</v>
      </c>
      <c r="D199" s="9">
        <v>426811</v>
      </c>
      <c r="E199" s="23" t="s">
        <v>344</v>
      </c>
      <c r="F199" s="77">
        <f t="shared" si="49"/>
        <v>695000</v>
      </c>
      <c r="G199" s="77"/>
      <c r="H199" s="77"/>
      <c r="I199" s="77">
        <v>695000</v>
      </c>
      <c r="J199" s="106"/>
      <c r="K199" s="77"/>
      <c r="L199" s="182"/>
      <c r="M199" s="182"/>
      <c r="N199" s="2">
        <f t="shared" si="54"/>
        <v>579166.6666666667</v>
      </c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77">
        <f t="shared" si="52"/>
        <v>475000</v>
      </c>
      <c r="AM199" s="77"/>
      <c r="AN199" s="77"/>
      <c r="AO199" s="77">
        <v>475000</v>
      </c>
      <c r="AP199" s="106"/>
      <c r="AQ199" s="77"/>
      <c r="AR199" s="182"/>
      <c r="AS199" s="1">
        <f t="shared" si="53"/>
        <v>475000</v>
      </c>
      <c r="AT199" s="182"/>
      <c r="AU199" s="77">
        <f t="shared" si="44"/>
        <v>472500</v>
      </c>
      <c r="AV199" s="77"/>
      <c r="AW199" s="77"/>
      <c r="AX199" s="77">
        <v>472500</v>
      </c>
      <c r="AY199" s="106"/>
      <c r="AZ199" s="77"/>
      <c r="BA199" s="77">
        <f t="shared" si="45"/>
        <v>695000</v>
      </c>
      <c r="BB199" s="77"/>
      <c r="BC199" s="77"/>
      <c r="BD199" s="77">
        <v>695000</v>
      </c>
      <c r="BE199" s="106"/>
      <c r="BF199" s="77"/>
    </row>
    <row r="200" spans="1:58" s="183" customFormat="1" ht="12">
      <c r="A200" s="159"/>
      <c r="B200" s="264"/>
      <c r="C200" s="129" t="s">
        <v>345</v>
      </c>
      <c r="D200" s="9">
        <v>42681101</v>
      </c>
      <c r="E200" s="23" t="s">
        <v>346</v>
      </c>
      <c r="F200" s="77">
        <f t="shared" si="49"/>
        <v>200000</v>
      </c>
      <c r="G200" s="77"/>
      <c r="H200" s="77"/>
      <c r="I200" s="77">
        <v>200000</v>
      </c>
      <c r="J200" s="106"/>
      <c r="K200" s="77"/>
      <c r="L200" s="182"/>
      <c r="M200" s="182"/>
      <c r="N200" s="2">
        <f t="shared" si="54"/>
        <v>166666.6666666667</v>
      </c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77">
        <f t="shared" si="52"/>
        <v>154000</v>
      </c>
      <c r="AM200" s="77"/>
      <c r="AN200" s="77"/>
      <c r="AO200" s="77">
        <v>154000</v>
      </c>
      <c r="AP200" s="106"/>
      <c r="AQ200" s="77"/>
      <c r="AR200" s="182"/>
      <c r="AS200" s="1">
        <f t="shared" si="53"/>
        <v>154000</v>
      </c>
      <c r="AT200" s="182"/>
      <c r="AU200" s="77">
        <f t="shared" si="44"/>
        <v>165000</v>
      </c>
      <c r="AV200" s="77"/>
      <c r="AW200" s="77"/>
      <c r="AX200" s="77">
        <v>165000</v>
      </c>
      <c r="AY200" s="106"/>
      <c r="AZ200" s="77"/>
      <c r="BA200" s="77">
        <f t="shared" si="45"/>
        <v>200000</v>
      </c>
      <c r="BB200" s="77"/>
      <c r="BC200" s="77"/>
      <c r="BD200" s="77">
        <v>200000</v>
      </c>
      <c r="BE200" s="106"/>
      <c r="BF200" s="77"/>
    </row>
    <row r="201" spans="1:58" s="183" customFormat="1" ht="12">
      <c r="A201" s="159"/>
      <c r="B201" s="264"/>
      <c r="C201" s="129" t="s">
        <v>347</v>
      </c>
      <c r="D201" s="9">
        <v>426823</v>
      </c>
      <c r="E201" s="23" t="s">
        <v>348</v>
      </c>
      <c r="F201" s="77">
        <f t="shared" si="49"/>
        <v>1036000</v>
      </c>
      <c r="G201" s="77"/>
      <c r="H201" s="77"/>
      <c r="I201" s="77">
        <v>1036000</v>
      </c>
      <c r="J201" s="106"/>
      <c r="K201" s="77"/>
      <c r="L201" s="182"/>
      <c r="M201" s="182"/>
      <c r="N201" s="2">
        <f t="shared" si="54"/>
        <v>863333.3333333334</v>
      </c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77">
        <f t="shared" si="52"/>
        <v>1068000</v>
      </c>
      <c r="AM201" s="77"/>
      <c r="AN201" s="77"/>
      <c r="AO201" s="77">
        <v>950000</v>
      </c>
      <c r="AP201" s="106"/>
      <c r="AQ201" s="77">
        <v>118000</v>
      </c>
      <c r="AR201" s="182"/>
      <c r="AS201" s="1">
        <f t="shared" si="53"/>
        <v>950000</v>
      </c>
      <c r="AT201" s="182"/>
      <c r="AU201" s="77">
        <f t="shared" si="44"/>
        <v>1339500</v>
      </c>
      <c r="AV201" s="77"/>
      <c r="AW201" s="77"/>
      <c r="AX201" s="77">
        <v>1319500</v>
      </c>
      <c r="AY201" s="106"/>
      <c r="AZ201" s="77">
        <v>20000</v>
      </c>
      <c r="BA201" s="77">
        <f t="shared" si="45"/>
        <v>1036000</v>
      </c>
      <c r="BB201" s="77"/>
      <c r="BC201" s="77"/>
      <c r="BD201" s="77">
        <v>1036000</v>
      </c>
      <c r="BE201" s="106"/>
      <c r="BF201" s="77"/>
    </row>
    <row r="202" spans="1:58" s="183" customFormat="1" ht="12">
      <c r="A202" s="159"/>
      <c r="B202" s="264"/>
      <c r="C202" s="129" t="s">
        <v>349</v>
      </c>
      <c r="D202" s="9">
        <v>42682301</v>
      </c>
      <c r="E202" s="23" t="s">
        <v>350</v>
      </c>
      <c r="F202" s="77">
        <f t="shared" si="49"/>
        <v>600000</v>
      </c>
      <c r="G202" s="77"/>
      <c r="H202" s="77"/>
      <c r="I202" s="77">
        <v>600000</v>
      </c>
      <c r="J202" s="106"/>
      <c r="K202" s="77"/>
      <c r="L202" s="182"/>
      <c r="M202" s="182"/>
      <c r="N202" s="2">
        <f t="shared" si="54"/>
        <v>500000</v>
      </c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77">
        <f t="shared" si="52"/>
        <v>469500</v>
      </c>
      <c r="AM202" s="77"/>
      <c r="AN202" s="77"/>
      <c r="AO202" s="77">
        <v>379000</v>
      </c>
      <c r="AP202" s="106"/>
      <c r="AQ202" s="77">
        <v>90500</v>
      </c>
      <c r="AR202" s="182"/>
      <c r="AS202" s="1">
        <f t="shared" si="53"/>
        <v>379000</v>
      </c>
      <c r="AT202" s="182"/>
      <c r="AU202" s="77">
        <f t="shared" si="44"/>
        <v>676500</v>
      </c>
      <c r="AV202" s="77"/>
      <c r="AW202" s="77"/>
      <c r="AX202" s="77">
        <v>666500</v>
      </c>
      <c r="AY202" s="106"/>
      <c r="AZ202" s="77">
        <v>10000</v>
      </c>
      <c r="BA202" s="77">
        <f t="shared" si="45"/>
        <v>600000</v>
      </c>
      <c r="BB202" s="77"/>
      <c r="BC202" s="77"/>
      <c r="BD202" s="77">
        <v>600000</v>
      </c>
      <c r="BE202" s="106"/>
      <c r="BF202" s="77"/>
    </row>
    <row r="203" spans="1:58" s="183" customFormat="1" ht="12">
      <c r="A203" s="159"/>
      <c r="B203" s="264"/>
      <c r="C203" s="129" t="s">
        <v>351</v>
      </c>
      <c r="D203" s="132">
        <v>4268292</v>
      </c>
      <c r="E203" s="23" t="s">
        <v>352</v>
      </c>
      <c r="F203" s="77">
        <f aca="true" t="shared" si="55" ref="F203:F229">+G203+H203+I203+J203+K203</f>
        <v>0</v>
      </c>
      <c r="G203" s="77"/>
      <c r="H203" s="77"/>
      <c r="I203" s="77">
        <v>0</v>
      </c>
      <c r="J203" s="106"/>
      <c r="K203" s="77"/>
      <c r="L203" s="182"/>
      <c r="M203" s="182"/>
      <c r="N203" s="2">
        <f t="shared" si="54"/>
        <v>0</v>
      </c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77">
        <f t="shared" si="52"/>
        <v>80000</v>
      </c>
      <c r="AM203" s="77"/>
      <c r="AN203" s="77"/>
      <c r="AO203" s="77">
        <v>80000</v>
      </c>
      <c r="AP203" s="106"/>
      <c r="AQ203" s="77"/>
      <c r="AR203" s="182"/>
      <c r="AS203" s="1">
        <f t="shared" si="53"/>
        <v>80000</v>
      </c>
      <c r="AT203" s="182"/>
      <c r="AU203" s="77">
        <v>0</v>
      </c>
      <c r="AV203" s="77"/>
      <c r="AW203" s="77"/>
      <c r="AX203" s="133">
        <v>0</v>
      </c>
      <c r="AY203" s="106"/>
      <c r="AZ203" s="77"/>
      <c r="BA203" s="77">
        <f t="shared" si="45"/>
        <v>0</v>
      </c>
      <c r="BB203" s="77"/>
      <c r="BC203" s="77"/>
      <c r="BD203" s="77">
        <v>0</v>
      </c>
      <c r="BE203" s="106"/>
      <c r="BF203" s="77"/>
    </row>
    <row r="204" spans="1:58" s="183" customFormat="1" ht="12">
      <c r="A204" s="159"/>
      <c r="B204" s="264"/>
      <c r="C204" s="129" t="s">
        <v>353</v>
      </c>
      <c r="D204" s="56">
        <v>426819</v>
      </c>
      <c r="E204" s="23" t="s">
        <v>463</v>
      </c>
      <c r="F204" s="77">
        <f t="shared" si="55"/>
        <v>0</v>
      </c>
      <c r="G204" s="77"/>
      <c r="H204" s="77"/>
      <c r="I204" s="77">
        <v>0</v>
      </c>
      <c r="J204" s="106"/>
      <c r="K204" s="77"/>
      <c r="L204" s="182"/>
      <c r="M204" s="182"/>
      <c r="N204" s="2">
        <f t="shared" si="54"/>
        <v>0</v>
      </c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77">
        <f t="shared" si="52"/>
        <v>10000</v>
      </c>
      <c r="AM204" s="77"/>
      <c r="AN204" s="77"/>
      <c r="AO204" s="77">
        <v>10000</v>
      </c>
      <c r="AP204" s="106"/>
      <c r="AQ204" s="77"/>
      <c r="AR204" s="182"/>
      <c r="AS204" s="1">
        <f t="shared" si="53"/>
        <v>10000</v>
      </c>
      <c r="AT204" s="182"/>
      <c r="AU204" s="77">
        <f aca="true" t="shared" si="56" ref="AU204:AU229">+AV204+AW204+AX204+AY204+AZ204</f>
        <v>141000</v>
      </c>
      <c r="AV204" s="77"/>
      <c r="AW204" s="77"/>
      <c r="AX204" s="257">
        <v>141000</v>
      </c>
      <c r="AY204" s="106"/>
      <c r="AZ204" s="77"/>
      <c r="BA204" s="77">
        <f t="shared" si="45"/>
        <v>0</v>
      </c>
      <c r="BB204" s="77"/>
      <c r="BC204" s="77"/>
      <c r="BD204" s="77">
        <v>0</v>
      </c>
      <c r="BE204" s="106"/>
      <c r="BF204" s="77"/>
    </row>
    <row r="205" spans="1:58" s="183" customFormat="1" ht="12">
      <c r="A205" s="159"/>
      <c r="B205" s="264"/>
      <c r="C205" s="129" t="s">
        <v>354</v>
      </c>
      <c r="D205" s="9">
        <v>426812</v>
      </c>
      <c r="E205" s="23" t="s">
        <v>453</v>
      </c>
      <c r="F205" s="77">
        <f t="shared" si="55"/>
        <v>5000</v>
      </c>
      <c r="G205" s="77"/>
      <c r="H205" s="77"/>
      <c r="I205" s="77">
        <v>5000</v>
      </c>
      <c r="J205" s="106"/>
      <c r="K205" s="77"/>
      <c r="L205" s="182"/>
      <c r="M205" s="182"/>
      <c r="N205" s="2">
        <f t="shared" si="54"/>
        <v>4166.666666666667</v>
      </c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77">
        <f t="shared" si="52"/>
        <v>0</v>
      </c>
      <c r="AM205" s="77"/>
      <c r="AN205" s="77"/>
      <c r="AO205" s="77"/>
      <c r="AP205" s="106"/>
      <c r="AQ205" s="77"/>
      <c r="AR205" s="182"/>
      <c r="AS205" s="1">
        <f t="shared" si="53"/>
        <v>0</v>
      </c>
      <c r="AT205" s="182"/>
      <c r="AU205" s="77">
        <f t="shared" si="56"/>
        <v>1500</v>
      </c>
      <c r="AV205" s="77"/>
      <c r="AW205" s="77"/>
      <c r="AX205" s="77">
        <v>1500</v>
      </c>
      <c r="AY205" s="106"/>
      <c r="AZ205" s="77"/>
      <c r="BA205" s="77">
        <f t="shared" si="45"/>
        <v>5000</v>
      </c>
      <c r="BB205" s="77"/>
      <c r="BC205" s="77"/>
      <c r="BD205" s="77">
        <v>5000</v>
      </c>
      <c r="BE205" s="106"/>
      <c r="BF205" s="77"/>
    </row>
    <row r="206" spans="1:58" s="183" customFormat="1" ht="12">
      <c r="A206" s="169"/>
      <c r="B206" s="134"/>
      <c r="C206" s="166" t="s">
        <v>355</v>
      </c>
      <c r="D206" s="12">
        <v>426900</v>
      </c>
      <c r="E206" s="167" t="s">
        <v>356</v>
      </c>
      <c r="F206" s="86">
        <f t="shared" si="55"/>
        <v>315600</v>
      </c>
      <c r="G206" s="17">
        <f>+G207+G208+G209+G210+G211</f>
        <v>0</v>
      </c>
      <c r="H206" s="17">
        <f>+H207+H208+H209+H210+H211</f>
        <v>0</v>
      </c>
      <c r="I206" s="180">
        <f>+I207+I209+I210+I211+I208</f>
        <v>315600</v>
      </c>
      <c r="J206" s="181">
        <f>+J207+J209+J210+J211+J208</f>
        <v>0</v>
      </c>
      <c r="K206" s="180"/>
      <c r="L206" s="185"/>
      <c r="M206" s="185"/>
      <c r="N206" s="16">
        <f t="shared" si="54"/>
        <v>263000</v>
      </c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87">
        <f t="shared" si="52"/>
        <v>640400</v>
      </c>
      <c r="AM206" s="17">
        <f>+AM207+AM208+AM209+AM210+AM211</f>
        <v>0</v>
      </c>
      <c r="AN206" s="17">
        <f>+AN207+AN208+AN209+AN210+AN211</f>
        <v>0</v>
      </c>
      <c r="AO206" s="180">
        <f>+AO207+AO209+AO210+AO211+AO208</f>
        <v>640400</v>
      </c>
      <c r="AP206" s="181">
        <f>+AP207+AP209+AP210+AP211+AP208</f>
        <v>0</v>
      </c>
      <c r="AQ206" s="180">
        <f>+AQ207+AQ209+AQ210+AQ211+AQ208</f>
        <v>0</v>
      </c>
      <c r="AR206" s="185"/>
      <c r="AS206" s="15">
        <f t="shared" si="53"/>
        <v>640400</v>
      </c>
      <c r="AT206" s="185"/>
      <c r="AU206" s="86">
        <f t="shared" si="56"/>
        <v>392700</v>
      </c>
      <c r="AV206" s="17">
        <f>+AV207+AV208+AV209+AV210+AV211</f>
        <v>0</v>
      </c>
      <c r="AW206" s="17">
        <f>+AW207+AW208+AW209+AW210+AW211</f>
        <v>0</v>
      </c>
      <c r="AX206" s="180">
        <f>+AX207+AX209+AX210+AX211+AX208</f>
        <v>382700</v>
      </c>
      <c r="AY206" s="180">
        <f>+AY207+AY209+AY210+AY211+AY208</f>
        <v>0</v>
      </c>
      <c r="AZ206" s="180">
        <f>+AZ207+AZ209+AZ210+AZ211+AZ208</f>
        <v>10000</v>
      </c>
      <c r="BA206" s="86">
        <f t="shared" si="45"/>
        <v>315600</v>
      </c>
      <c r="BB206" s="17">
        <f>+BB207+BB208+BB209+BB210+BB211</f>
        <v>0</v>
      </c>
      <c r="BC206" s="17">
        <f>+BC207+BC208+BC209+BC210+BC211</f>
        <v>0</v>
      </c>
      <c r="BD206" s="180">
        <f>+BD207+BD209+BD210+BD211+BD208</f>
        <v>315600</v>
      </c>
      <c r="BE206" s="181">
        <f>+BE207+BE209+BE210+BE211+BE208</f>
        <v>0</v>
      </c>
      <c r="BF206" s="180"/>
    </row>
    <row r="207" spans="1:58" s="183" customFormat="1" ht="12">
      <c r="A207" s="159"/>
      <c r="B207" s="264"/>
      <c r="C207" s="129" t="s">
        <v>357</v>
      </c>
      <c r="D207" s="9">
        <v>426911</v>
      </c>
      <c r="E207" s="23" t="s">
        <v>358</v>
      </c>
      <c r="F207" s="77">
        <f t="shared" si="55"/>
        <v>0</v>
      </c>
      <c r="G207" s="77"/>
      <c r="H207" s="77"/>
      <c r="I207" s="77"/>
      <c r="J207" s="106"/>
      <c r="K207" s="77"/>
      <c r="L207" s="182"/>
      <c r="M207" s="182"/>
      <c r="N207" s="2">
        <f t="shared" si="54"/>
        <v>0</v>
      </c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77">
        <f t="shared" si="52"/>
        <v>5000</v>
      </c>
      <c r="AM207" s="77"/>
      <c r="AN207" s="77"/>
      <c r="AO207" s="77">
        <v>5000</v>
      </c>
      <c r="AP207" s="106"/>
      <c r="AQ207" s="77"/>
      <c r="AR207" s="182"/>
      <c r="AS207" s="1">
        <f t="shared" si="53"/>
        <v>5000</v>
      </c>
      <c r="AT207" s="182"/>
      <c r="AU207" s="77">
        <f t="shared" si="56"/>
        <v>0</v>
      </c>
      <c r="AV207" s="77"/>
      <c r="AW207" s="77"/>
      <c r="AX207" s="77"/>
      <c r="AY207" s="106"/>
      <c r="AZ207" s="77"/>
      <c r="BA207" s="77">
        <f t="shared" si="45"/>
        <v>0</v>
      </c>
      <c r="BB207" s="77"/>
      <c r="BC207" s="77"/>
      <c r="BD207" s="77"/>
      <c r="BE207" s="106"/>
      <c r="BF207" s="77"/>
    </row>
    <row r="208" spans="1:58" s="183" customFormat="1" ht="12">
      <c r="A208" s="159"/>
      <c r="B208" s="264"/>
      <c r="C208" s="129" t="s">
        <v>359</v>
      </c>
      <c r="D208" s="9">
        <v>426912</v>
      </c>
      <c r="E208" s="23" t="s">
        <v>360</v>
      </c>
      <c r="F208" s="77">
        <f t="shared" si="55"/>
        <v>5000</v>
      </c>
      <c r="G208" s="77"/>
      <c r="H208" s="77"/>
      <c r="I208" s="77">
        <v>5000</v>
      </c>
      <c r="J208" s="106"/>
      <c r="K208" s="77"/>
      <c r="L208" s="182"/>
      <c r="M208" s="182"/>
      <c r="N208" s="2">
        <f t="shared" si="54"/>
        <v>4166.666666666667</v>
      </c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77">
        <f t="shared" si="52"/>
        <v>40000</v>
      </c>
      <c r="AM208" s="77"/>
      <c r="AN208" s="77"/>
      <c r="AO208" s="77">
        <v>40000</v>
      </c>
      <c r="AP208" s="106"/>
      <c r="AQ208" s="77"/>
      <c r="AR208" s="182"/>
      <c r="AS208" s="1">
        <f t="shared" si="53"/>
        <v>40000</v>
      </c>
      <c r="AT208" s="182"/>
      <c r="AU208" s="77">
        <f t="shared" si="56"/>
        <v>0</v>
      </c>
      <c r="AV208" s="77"/>
      <c r="AW208" s="77"/>
      <c r="AX208" s="77"/>
      <c r="AY208" s="106"/>
      <c r="AZ208" s="77"/>
      <c r="BA208" s="77">
        <f t="shared" si="45"/>
        <v>5000</v>
      </c>
      <c r="BB208" s="77"/>
      <c r="BC208" s="77"/>
      <c r="BD208" s="77">
        <v>5000</v>
      </c>
      <c r="BE208" s="106"/>
      <c r="BF208" s="77"/>
    </row>
    <row r="209" spans="1:58" s="183" customFormat="1" ht="12">
      <c r="A209" s="159"/>
      <c r="B209" s="264"/>
      <c r="C209" s="129" t="s">
        <v>361</v>
      </c>
      <c r="D209" s="9">
        <v>4269121</v>
      </c>
      <c r="E209" s="23" t="s">
        <v>362</v>
      </c>
      <c r="F209" s="77">
        <f t="shared" si="55"/>
        <v>5000</v>
      </c>
      <c r="G209" s="77"/>
      <c r="H209" s="77"/>
      <c r="I209" s="77">
        <v>5000</v>
      </c>
      <c r="J209" s="106"/>
      <c r="K209" s="77"/>
      <c r="L209" s="182"/>
      <c r="M209" s="182"/>
      <c r="N209" s="2">
        <f t="shared" si="54"/>
        <v>4166.666666666667</v>
      </c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77">
        <f t="shared" si="52"/>
        <v>30000</v>
      </c>
      <c r="AM209" s="77"/>
      <c r="AN209" s="77"/>
      <c r="AO209" s="77">
        <v>30000</v>
      </c>
      <c r="AP209" s="106"/>
      <c r="AQ209" s="77"/>
      <c r="AR209" s="182"/>
      <c r="AS209" s="1">
        <f t="shared" si="53"/>
        <v>30000</v>
      </c>
      <c r="AT209" s="182"/>
      <c r="AU209" s="77">
        <f t="shared" si="56"/>
        <v>3500</v>
      </c>
      <c r="AV209" s="77"/>
      <c r="AW209" s="77"/>
      <c r="AX209" s="77">
        <v>3500</v>
      </c>
      <c r="AY209" s="106"/>
      <c r="AZ209" s="77"/>
      <c r="BA209" s="77">
        <f t="shared" si="45"/>
        <v>5000</v>
      </c>
      <c r="BB209" s="77"/>
      <c r="BC209" s="77"/>
      <c r="BD209" s="77">
        <v>5000</v>
      </c>
      <c r="BE209" s="106"/>
      <c r="BF209" s="77"/>
    </row>
    <row r="210" spans="1:58" s="183" customFormat="1" ht="12">
      <c r="A210" s="159"/>
      <c r="B210" s="264"/>
      <c r="C210" s="129" t="s">
        <v>363</v>
      </c>
      <c r="D210" s="9">
        <v>4269122</v>
      </c>
      <c r="E210" s="23" t="s">
        <v>364</v>
      </c>
      <c r="F210" s="77">
        <f t="shared" si="55"/>
        <v>0</v>
      </c>
      <c r="G210" s="77"/>
      <c r="H210" s="77"/>
      <c r="I210" s="77"/>
      <c r="J210" s="106"/>
      <c r="K210" s="77"/>
      <c r="L210" s="182"/>
      <c r="M210" s="182"/>
      <c r="N210" s="2">
        <f t="shared" si="54"/>
        <v>0</v>
      </c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77">
        <f t="shared" si="52"/>
        <v>3000</v>
      </c>
      <c r="AM210" s="77"/>
      <c r="AN210" s="77"/>
      <c r="AO210" s="77">
        <v>3000</v>
      </c>
      <c r="AP210" s="106"/>
      <c r="AQ210" s="77"/>
      <c r="AR210" s="182"/>
      <c r="AS210" s="1">
        <f t="shared" si="53"/>
        <v>3000</v>
      </c>
      <c r="AT210" s="182"/>
      <c r="AU210" s="77">
        <f t="shared" si="56"/>
        <v>1000</v>
      </c>
      <c r="AV210" s="77"/>
      <c r="AW210" s="77"/>
      <c r="AX210" s="77">
        <v>1000</v>
      </c>
      <c r="AY210" s="106"/>
      <c r="AZ210" s="77"/>
      <c r="BA210" s="77">
        <f t="shared" si="45"/>
        <v>0</v>
      </c>
      <c r="BB210" s="77"/>
      <c r="BC210" s="77"/>
      <c r="BD210" s="77"/>
      <c r="BE210" s="106"/>
      <c r="BF210" s="77"/>
    </row>
    <row r="211" spans="1:58" s="183" customFormat="1" ht="12">
      <c r="A211" s="169"/>
      <c r="B211" s="264"/>
      <c r="C211" s="166" t="s">
        <v>365</v>
      </c>
      <c r="D211" s="12">
        <v>426911</v>
      </c>
      <c r="E211" s="167" t="s">
        <v>358</v>
      </c>
      <c r="F211" s="87">
        <f t="shared" si="55"/>
        <v>305600</v>
      </c>
      <c r="G211" s="17">
        <f>+G212+G213+G214+G215+G216+G217+G218</f>
        <v>0</v>
      </c>
      <c r="H211" s="17">
        <f>+H212+H213+H214+H215+H216+H217+H218</f>
        <v>0</v>
      </c>
      <c r="I211" s="17">
        <f>+I212+I213+I214+I215+I216+I217+I218</f>
        <v>305600</v>
      </c>
      <c r="J211" s="206">
        <f>+J212+J213+J214+J215+J216+J217+J218</f>
        <v>0</v>
      </c>
      <c r="K211" s="17">
        <f>+K212+K213+K214+K215+K216+K217+K218</f>
        <v>0</v>
      </c>
      <c r="L211" s="185"/>
      <c r="M211" s="185"/>
      <c r="N211" s="16">
        <f t="shared" si="54"/>
        <v>254666.6666666667</v>
      </c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86">
        <f t="shared" si="52"/>
        <v>562400</v>
      </c>
      <c r="AM211" s="17">
        <f>+AM212+AM213+AM214+AM215+AM216+AM217+AM218</f>
        <v>0</v>
      </c>
      <c r="AN211" s="17">
        <f>+AN212+AN213+AN214+AN215+AN216+AN217+AN218</f>
        <v>0</v>
      </c>
      <c r="AO211" s="17">
        <f>AO212+AO213+AO214+AO215+AO216+AO217+AO218</f>
        <v>562400</v>
      </c>
      <c r="AP211" s="206">
        <f>+AP212+AP213+AP214+AP215+AP216+AP217+AP218</f>
        <v>0</v>
      </c>
      <c r="AQ211" s="17">
        <f>AQ212+AQ213+AQ214+AQ215+AQ216+AQ217+AQ218</f>
        <v>0</v>
      </c>
      <c r="AR211" s="185"/>
      <c r="AS211" s="15">
        <f t="shared" si="53"/>
        <v>562400</v>
      </c>
      <c r="AT211" s="185"/>
      <c r="AU211" s="86">
        <f t="shared" si="56"/>
        <v>388200</v>
      </c>
      <c r="AV211" s="17">
        <f>+AV212+AV213+AV214+AV215+AV216+AV217+AV218</f>
        <v>0</v>
      </c>
      <c r="AW211" s="17">
        <f>+AW212+AW213+AW214+AW215+AW216+AW217+AW218</f>
        <v>0</v>
      </c>
      <c r="AX211" s="17">
        <f>+AX212+AX213+AX214+AX215+AX216+AX217+AX218+AX219</f>
        <v>378200</v>
      </c>
      <c r="AY211" s="206">
        <f>+AY212+AY213+AY214+AY215+AY216+AY217+AY218</f>
        <v>0</v>
      </c>
      <c r="AZ211" s="17">
        <f>+AZ212+AZ213+AZ214+AZ215+AZ216+AZ217+AZ218</f>
        <v>10000</v>
      </c>
      <c r="BA211" s="87">
        <f t="shared" si="45"/>
        <v>305600</v>
      </c>
      <c r="BB211" s="17">
        <f>+BB212+BB213+BB214+BB215+BB216+BB217+BB218</f>
        <v>0</v>
      </c>
      <c r="BC211" s="17">
        <f>+BC212+BC213+BC214+BC215+BC216+BC217+BC218</f>
        <v>0</v>
      </c>
      <c r="BD211" s="17">
        <f>+BD212+BD213+BD214+BD215+BD216+BD217+BD218</f>
        <v>305600</v>
      </c>
      <c r="BE211" s="206">
        <f>+BE212+BE213+BE214+BE215+BE216+BE217+BE218</f>
        <v>0</v>
      </c>
      <c r="BF211" s="17">
        <f>+BF212+BF213+BF214+BF215+BF216+BF217+BF218</f>
        <v>0</v>
      </c>
    </row>
    <row r="212" spans="1:58" s="183" customFormat="1" ht="12">
      <c r="A212" s="159"/>
      <c r="B212" s="264"/>
      <c r="C212" s="129" t="s">
        <v>366</v>
      </c>
      <c r="D212" s="9">
        <v>42691101</v>
      </c>
      <c r="E212" s="23" t="s">
        <v>367</v>
      </c>
      <c r="F212" s="77">
        <f t="shared" si="55"/>
        <v>70000</v>
      </c>
      <c r="G212" s="77"/>
      <c r="H212" s="77"/>
      <c r="I212" s="77">
        <v>70000</v>
      </c>
      <c r="J212" s="106"/>
      <c r="K212" s="77"/>
      <c r="L212" s="182"/>
      <c r="M212" s="182"/>
      <c r="N212" s="2">
        <f t="shared" si="54"/>
        <v>58333.333333333336</v>
      </c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77">
        <f t="shared" si="52"/>
        <v>200000</v>
      </c>
      <c r="AM212" s="77"/>
      <c r="AN212" s="77"/>
      <c r="AO212" s="77">
        <v>200000</v>
      </c>
      <c r="AP212" s="106"/>
      <c r="AQ212" s="77"/>
      <c r="AR212" s="182"/>
      <c r="AS212" s="1">
        <f t="shared" si="53"/>
        <v>200000</v>
      </c>
      <c r="AT212" s="182"/>
      <c r="AU212" s="77">
        <f t="shared" si="56"/>
        <v>96500</v>
      </c>
      <c r="AV212" s="77"/>
      <c r="AW212" s="77"/>
      <c r="AX212" s="77">
        <v>86500</v>
      </c>
      <c r="AY212" s="106"/>
      <c r="AZ212" s="77">
        <v>10000</v>
      </c>
      <c r="BA212" s="77">
        <f t="shared" si="45"/>
        <v>70000</v>
      </c>
      <c r="BB212" s="77"/>
      <c r="BC212" s="77"/>
      <c r="BD212" s="77">
        <v>70000</v>
      </c>
      <c r="BE212" s="106"/>
      <c r="BF212" s="77"/>
    </row>
    <row r="213" spans="1:58" s="183" customFormat="1" ht="12">
      <c r="A213" s="159"/>
      <c r="B213" s="264"/>
      <c r="C213" s="129" t="s">
        <v>368</v>
      </c>
      <c r="D213" s="9">
        <v>42691103</v>
      </c>
      <c r="E213" s="23" t="s">
        <v>369</v>
      </c>
      <c r="F213" s="77">
        <f t="shared" si="55"/>
        <v>50600</v>
      </c>
      <c r="G213" s="77"/>
      <c r="H213" s="77"/>
      <c r="I213" s="77">
        <v>50600</v>
      </c>
      <c r="J213" s="106"/>
      <c r="K213" s="77"/>
      <c r="L213" s="182"/>
      <c r="M213" s="182"/>
      <c r="N213" s="2">
        <f t="shared" si="54"/>
        <v>42166.66666666667</v>
      </c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77">
        <f t="shared" si="52"/>
        <v>60400</v>
      </c>
      <c r="AM213" s="77"/>
      <c r="AN213" s="77"/>
      <c r="AO213" s="77">
        <v>60400</v>
      </c>
      <c r="AP213" s="106"/>
      <c r="AQ213" s="77"/>
      <c r="AR213" s="182"/>
      <c r="AS213" s="1">
        <f t="shared" si="53"/>
        <v>60400</v>
      </c>
      <c r="AT213" s="182"/>
      <c r="AU213" s="77">
        <f t="shared" si="56"/>
        <v>122000</v>
      </c>
      <c r="AV213" s="77"/>
      <c r="AW213" s="77"/>
      <c r="AX213" s="77">
        <v>122000</v>
      </c>
      <c r="AY213" s="106"/>
      <c r="AZ213" s="77"/>
      <c r="BA213" s="77">
        <f t="shared" si="45"/>
        <v>50600</v>
      </c>
      <c r="BB213" s="77"/>
      <c r="BC213" s="77"/>
      <c r="BD213" s="77">
        <v>50600</v>
      </c>
      <c r="BE213" s="106"/>
      <c r="BF213" s="77"/>
    </row>
    <row r="214" spans="1:58" s="183" customFormat="1" ht="12">
      <c r="A214" s="159"/>
      <c r="B214" s="264"/>
      <c r="C214" s="129" t="s">
        <v>370</v>
      </c>
      <c r="D214" s="9">
        <v>42691104</v>
      </c>
      <c r="E214" s="23" t="s">
        <v>371</v>
      </c>
      <c r="F214" s="77">
        <f t="shared" si="55"/>
        <v>60000</v>
      </c>
      <c r="G214" s="77"/>
      <c r="H214" s="77"/>
      <c r="I214" s="77">
        <v>60000</v>
      </c>
      <c r="J214" s="106"/>
      <c r="K214" s="77"/>
      <c r="L214" s="182"/>
      <c r="M214" s="182"/>
      <c r="N214" s="2">
        <f t="shared" si="54"/>
        <v>50000</v>
      </c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77">
        <f t="shared" si="52"/>
        <v>50000</v>
      </c>
      <c r="AM214" s="77"/>
      <c r="AN214" s="77"/>
      <c r="AO214" s="77">
        <v>50000</v>
      </c>
      <c r="AP214" s="106"/>
      <c r="AQ214" s="77"/>
      <c r="AR214" s="182"/>
      <c r="AS214" s="1">
        <f t="shared" si="53"/>
        <v>50000</v>
      </c>
      <c r="AT214" s="182"/>
      <c r="AU214" s="77">
        <f t="shared" si="56"/>
        <v>55500</v>
      </c>
      <c r="AV214" s="77"/>
      <c r="AW214" s="77"/>
      <c r="AX214" s="77">
        <v>55500</v>
      </c>
      <c r="AY214" s="106"/>
      <c r="AZ214" s="77"/>
      <c r="BA214" s="77">
        <f t="shared" si="45"/>
        <v>60000</v>
      </c>
      <c r="BB214" s="77"/>
      <c r="BC214" s="77"/>
      <c r="BD214" s="77">
        <v>60000</v>
      </c>
      <c r="BE214" s="106"/>
      <c r="BF214" s="77"/>
    </row>
    <row r="215" spans="1:58" s="183" customFormat="1" ht="12">
      <c r="A215" s="159"/>
      <c r="B215" s="264"/>
      <c r="C215" s="129" t="s">
        <v>372</v>
      </c>
      <c r="D215" s="9">
        <v>42691105</v>
      </c>
      <c r="E215" s="23" t="s">
        <v>373</v>
      </c>
      <c r="F215" s="77">
        <f t="shared" si="55"/>
        <v>30000</v>
      </c>
      <c r="G215" s="77"/>
      <c r="H215" s="77"/>
      <c r="I215" s="77">
        <v>30000</v>
      </c>
      <c r="J215" s="106"/>
      <c r="K215" s="77"/>
      <c r="L215" s="182"/>
      <c r="M215" s="182"/>
      <c r="N215" s="2">
        <f t="shared" si="54"/>
        <v>25000</v>
      </c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77">
        <f t="shared" si="52"/>
        <v>2000</v>
      </c>
      <c r="AM215" s="77"/>
      <c r="AN215" s="77"/>
      <c r="AO215" s="77">
        <v>2000</v>
      </c>
      <c r="AP215" s="106"/>
      <c r="AQ215" s="77"/>
      <c r="AR215" s="182"/>
      <c r="AS215" s="1">
        <f t="shared" si="53"/>
        <v>2000</v>
      </c>
      <c r="AT215" s="182"/>
      <c r="AU215" s="77">
        <f t="shared" si="56"/>
        <v>38500</v>
      </c>
      <c r="AV215" s="77"/>
      <c r="AW215" s="77"/>
      <c r="AX215" s="77">
        <v>38500</v>
      </c>
      <c r="AY215" s="106"/>
      <c r="AZ215" s="77"/>
      <c r="BA215" s="77">
        <f t="shared" si="45"/>
        <v>30000</v>
      </c>
      <c r="BB215" s="77"/>
      <c r="BC215" s="77"/>
      <c r="BD215" s="77">
        <v>30000</v>
      </c>
      <c r="BE215" s="106"/>
      <c r="BF215" s="77"/>
    </row>
    <row r="216" spans="1:58" s="183" customFormat="1" ht="12">
      <c r="A216" s="159"/>
      <c r="B216" s="264"/>
      <c r="C216" s="129" t="s">
        <v>374</v>
      </c>
      <c r="D216" s="9">
        <v>42691106</v>
      </c>
      <c r="E216" s="23" t="s">
        <v>375</v>
      </c>
      <c r="F216" s="77">
        <f t="shared" si="55"/>
        <v>40000</v>
      </c>
      <c r="G216" s="77"/>
      <c r="H216" s="77"/>
      <c r="I216" s="77">
        <v>40000</v>
      </c>
      <c r="J216" s="106"/>
      <c r="K216" s="77"/>
      <c r="L216" s="182"/>
      <c r="M216" s="182"/>
      <c r="N216" s="2">
        <f t="shared" si="54"/>
        <v>33333.333333333336</v>
      </c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77">
        <f t="shared" si="52"/>
        <v>160000</v>
      </c>
      <c r="AM216" s="77"/>
      <c r="AN216" s="77"/>
      <c r="AO216" s="77">
        <v>160000</v>
      </c>
      <c r="AP216" s="106"/>
      <c r="AQ216" s="77"/>
      <c r="AR216" s="182"/>
      <c r="AS216" s="1">
        <f t="shared" si="53"/>
        <v>160000</v>
      </c>
      <c r="AT216" s="182"/>
      <c r="AU216" s="77">
        <f t="shared" si="56"/>
        <v>28500</v>
      </c>
      <c r="AV216" s="77"/>
      <c r="AW216" s="77"/>
      <c r="AX216" s="77">
        <v>28500</v>
      </c>
      <c r="AY216" s="106"/>
      <c r="AZ216" s="77"/>
      <c r="BA216" s="77">
        <f t="shared" si="45"/>
        <v>40000</v>
      </c>
      <c r="BB216" s="77"/>
      <c r="BC216" s="77"/>
      <c r="BD216" s="77">
        <v>40000</v>
      </c>
      <c r="BE216" s="106"/>
      <c r="BF216" s="77"/>
    </row>
    <row r="217" spans="1:58" s="183" customFormat="1" ht="12">
      <c r="A217" s="159"/>
      <c r="B217" s="264"/>
      <c r="C217" s="129" t="s">
        <v>376</v>
      </c>
      <c r="D217" s="9">
        <v>42691107</v>
      </c>
      <c r="E217" s="23" t="s">
        <v>377</v>
      </c>
      <c r="F217" s="77">
        <f t="shared" si="55"/>
        <v>25000</v>
      </c>
      <c r="G217" s="77"/>
      <c r="H217" s="77"/>
      <c r="I217" s="77">
        <v>25000</v>
      </c>
      <c r="J217" s="106"/>
      <c r="K217" s="77"/>
      <c r="L217" s="182"/>
      <c r="M217" s="182"/>
      <c r="N217" s="2">
        <f t="shared" si="54"/>
        <v>20833.333333333336</v>
      </c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77">
        <f t="shared" si="52"/>
        <v>60000</v>
      </c>
      <c r="AM217" s="77"/>
      <c r="AN217" s="77"/>
      <c r="AO217" s="77">
        <v>60000</v>
      </c>
      <c r="AP217" s="106"/>
      <c r="AQ217" s="77"/>
      <c r="AR217" s="182"/>
      <c r="AS217" s="1">
        <f t="shared" si="53"/>
        <v>60000</v>
      </c>
      <c r="AT217" s="182"/>
      <c r="AU217" s="77">
        <f t="shared" si="56"/>
        <v>16200</v>
      </c>
      <c r="AV217" s="77"/>
      <c r="AW217" s="77"/>
      <c r="AX217" s="77">
        <v>16200</v>
      </c>
      <c r="AY217" s="106"/>
      <c r="AZ217" s="77"/>
      <c r="BA217" s="77">
        <f t="shared" si="45"/>
        <v>25000</v>
      </c>
      <c r="BB217" s="77"/>
      <c r="BC217" s="77"/>
      <c r="BD217" s="77">
        <v>25000</v>
      </c>
      <c r="BE217" s="106"/>
      <c r="BF217" s="77"/>
    </row>
    <row r="218" spans="1:58" s="183" customFormat="1" ht="12">
      <c r="A218" s="159"/>
      <c r="B218" s="209"/>
      <c r="C218" s="129" t="s">
        <v>378</v>
      </c>
      <c r="D218" s="27">
        <v>42691108</v>
      </c>
      <c r="E218" s="210" t="s">
        <v>379</v>
      </c>
      <c r="F218" s="77">
        <f t="shared" si="55"/>
        <v>30000</v>
      </c>
      <c r="G218" s="211"/>
      <c r="H218" s="211"/>
      <c r="I218" s="211">
        <v>30000</v>
      </c>
      <c r="J218" s="212"/>
      <c r="K218" s="77"/>
      <c r="L218" s="182"/>
      <c r="M218" s="182"/>
      <c r="N218" s="2">
        <f t="shared" si="54"/>
        <v>25000</v>
      </c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77">
        <f t="shared" si="52"/>
        <v>30000</v>
      </c>
      <c r="AM218" s="211"/>
      <c r="AN218" s="211"/>
      <c r="AO218" s="211">
        <v>30000</v>
      </c>
      <c r="AP218" s="212"/>
      <c r="AQ218" s="77"/>
      <c r="AR218" s="182"/>
      <c r="AS218" s="1">
        <f t="shared" si="53"/>
        <v>30000</v>
      </c>
      <c r="AT218" s="182"/>
      <c r="AU218" s="77">
        <f t="shared" si="56"/>
        <v>30000</v>
      </c>
      <c r="AV218" s="211"/>
      <c r="AW218" s="211"/>
      <c r="AX218" s="211">
        <v>30000</v>
      </c>
      <c r="AY218" s="212"/>
      <c r="AZ218" s="77"/>
      <c r="BA218" s="77">
        <f t="shared" si="45"/>
        <v>30000</v>
      </c>
      <c r="BB218" s="211"/>
      <c r="BC218" s="211"/>
      <c r="BD218" s="211">
        <v>30000</v>
      </c>
      <c r="BE218" s="212"/>
      <c r="BF218" s="77"/>
    </row>
    <row r="219" spans="1:58" s="183" customFormat="1" ht="12">
      <c r="A219" s="159"/>
      <c r="B219" s="209"/>
      <c r="C219" s="213" t="s">
        <v>380</v>
      </c>
      <c r="D219" s="27">
        <v>42691109</v>
      </c>
      <c r="E219" s="210" t="s">
        <v>352</v>
      </c>
      <c r="F219" s="77">
        <f t="shared" si="55"/>
        <v>0</v>
      </c>
      <c r="G219" s="211"/>
      <c r="H219" s="211"/>
      <c r="I219" s="211">
        <v>0</v>
      </c>
      <c r="J219" s="212"/>
      <c r="K219" s="77">
        <v>0</v>
      </c>
      <c r="L219" s="182"/>
      <c r="M219" s="182"/>
      <c r="N219" s="2">
        <f t="shared" si="54"/>
        <v>0</v>
      </c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77"/>
      <c r="AM219" s="211"/>
      <c r="AN219" s="211"/>
      <c r="AO219" s="211"/>
      <c r="AP219" s="212"/>
      <c r="AQ219" s="77"/>
      <c r="AR219" s="182"/>
      <c r="AS219" s="1"/>
      <c r="AT219" s="182"/>
      <c r="AU219" s="77">
        <f t="shared" si="56"/>
        <v>1000</v>
      </c>
      <c r="AV219" s="211"/>
      <c r="AW219" s="211"/>
      <c r="AX219" s="211">
        <v>1000</v>
      </c>
      <c r="AY219" s="212"/>
      <c r="AZ219" s="77"/>
      <c r="BA219" s="77">
        <f aca="true" t="shared" si="57" ref="BA219:BA225">+BB219+BC219+BD219+BE219+BF219</f>
        <v>0</v>
      </c>
      <c r="BB219" s="211"/>
      <c r="BC219" s="211"/>
      <c r="BD219" s="211">
        <v>0</v>
      </c>
      <c r="BE219" s="212"/>
      <c r="BF219" s="77">
        <v>0</v>
      </c>
    </row>
    <row r="220" spans="1:58" s="183" customFormat="1" ht="12.75" customHeight="1">
      <c r="A220" s="118" t="s">
        <v>36</v>
      </c>
      <c r="B220" s="119">
        <v>440000</v>
      </c>
      <c r="C220" s="120" t="s">
        <v>381</v>
      </c>
      <c r="D220" s="261" t="s">
        <v>382</v>
      </c>
      <c r="E220" s="261"/>
      <c r="F220" s="152">
        <f t="shared" si="55"/>
        <v>500000</v>
      </c>
      <c r="G220" s="123">
        <f>+G221</f>
        <v>0</v>
      </c>
      <c r="H220" s="123">
        <f>+H221</f>
        <v>0</v>
      </c>
      <c r="I220" s="123">
        <f>+I221</f>
        <v>0</v>
      </c>
      <c r="J220" s="153">
        <f>+J221</f>
        <v>0</v>
      </c>
      <c r="K220" s="69">
        <f>+K221</f>
        <v>500000</v>
      </c>
      <c r="L220" s="182"/>
      <c r="M220" s="182"/>
      <c r="N220" s="2">
        <f t="shared" si="54"/>
        <v>0</v>
      </c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52">
        <f>+AM220+AN220+AO220+AP220+AQ220</f>
        <v>200000</v>
      </c>
      <c r="AM220" s="123">
        <f>+AM221</f>
        <v>0</v>
      </c>
      <c r="AN220" s="123">
        <f>+AN221</f>
        <v>0</v>
      </c>
      <c r="AO220" s="123">
        <f>+AO221</f>
        <v>0</v>
      </c>
      <c r="AP220" s="153">
        <f>+AP221</f>
        <v>0</v>
      </c>
      <c r="AQ220" s="69">
        <f>+AQ221</f>
        <v>200000</v>
      </c>
      <c r="AR220" s="182"/>
      <c r="AS220" s="1">
        <f>AL220-AN220-AQ220</f>
        <v>0</v>
      </c>
      <c r="AT220" s="182"/>
      <c r="AU220" s="152">
        <f t="shared" si="56"/>
        <v>600000</v>
      </c>
      <c r="AV220" s="123">
        <f>+AV221</f>
        <v>0</v>
      </c>
      <c r="AW220" s="123">
        <f>+AW221</f>
        <v>0</v>
      </c>
      <c r="AX220" s="123">
        <f>+AX221</f>
        <v>0</v>
      </c>
      <c r="AY220" s="153">
        <f>+AY221</f>
        <v>0</v>
      </c>
      <c r="AZ220" s="69">
        <f>+AZ221</f>
        <v>600000</v>
      </c>
      <c r="BA220" s="152">
        <f t="shared" si="57"/>
        <v>500000</v>
      </c>
      <c r="BB220" s="123">
        <f>+BB221</f>
        <v>0</v>
      </c>
      <c r="BC220" s="123">
        <f>+BC221</f>
        <v>0</v>
      </c>
      <c r="BD220" s="123">
        <f>+BD221</f>
        <v>0</v>
      </c>
      <c r="BE220" s="153">
        <f>+BE221</f>
        <v>0</v>
      </c>
      <c r="BF220" s="69">
        <f>+BF221</f>
        <v>500000</v>
      </c>
    </row>
    <row r="221" spans="1:58" s="183" customFormat="1" ht="12">
      <c r="A221" s="159"/>
      <c r="B221" s="209"/>
      <c r="C221" s="129" t="s">
        <v>383</v>
      </c>
      <c r="D221" s="9">
        <v>444211</v>
      </c>
      <c r="E221" s="23" t="s">
        <v>384</v>
      </c>
      <c r="F221" s="77">
        <f t="shared" si="55"/>
        <v>500000</v>
      </c>
      <c r="G221" s="77"/>
      <c r="H221" s="77"/>
      <c r="I221" s="77"/>
      <c r="J221" s="106"/>
      <c r="K221" s="77">
        <v>500000</v>
      </c>
      <c r="L221" s="182"/>
      <c r="M221" s="182"/>
      <c r="N221" s="2">
        <f t="shared" si="54"/>
        <v>0</v>
      </c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77">
        <f>+AM221+AN221+AO221+AP221+AQ221</f>
        <v>200000</v>
      </c>
      <c r="AM221" s="77"/>
      <c r="AN221" s="77"/>
      <c r="AO221" s="77"/>
      <c r="AP221" s="106"/>
      <c r="AQ221" s="77">
        <v>200000</v>
      </c>
      <c r="AR221" s="182"/>
      <c r="AS221" s="1">
        <f>AL221-AN221-AQ221</f>
        <v>0</v>
      </c>
      <c r="AT221" s="182"/>
      <c r="AU221" s="77">
        <f t="shared" si="56"/>
        <v>600000</v>
      </c>
      <c r="AV221" s="77"/>
      <c r="AW221" s="77"/>
      <c r="AX221" s="77"/>
      <c r="AY221" s="106"/>
      <c r="AZ221" s="77">
        <v>600000</v>
      </c>
      <c r="BA221" s="77">
        <f t="shared" si="57"/>
        <v>500000</v>
      </c>
      <c r="BB221" s="77"/>
      <c r="BC221" s="77"/>
      <c r="BD221" s="77"/>
      <c r="BE221" s="106"/>
      <c r="BF221" s="77">
        <v>500000</v>
      </c>
    </row>
    <row r="222" spans="1:58" s="183" customFormat="1" ht="12.75" customHeight="1">
      <c r="A222" s="118" t="s">
        <v>39</v>
      </c>
      <c r="B222" s="119">
        <v>460000</v>
      </c>
      <c r="C222" s="120" t="s">
        <v>385</v>
      </c>
      <c r="D222" s="261" t="s">
        <v>386</v>
      </c>
      <c r="E222" s="261"/>
      <c r="F222" s="152">
        <f t="shared" si="55"/>
        <v>1350000</v>
      </c>
      <c r="G222" s="123">
        <f>+G223</f>
        <v>0</v>
      </c>
      <c r="H222" s="123">
        <f>+H223</f>
        <v>0</v>
      </c>
      <c r="I222" s="123">
        <f>+I223</f>
        <v>1350000</v>
      </c>
      <c r="J222" s="153">
        <f>+J223</f>
        <v>0</v>
      </c>
      <c r="K222" s="69">
        <f>+K223</f>
        <v>0</v>
      </c>
      <c r="L222" s="182"/>
      <c r="M222" s="182"/>
      <c r="N222" s="2">
        <f t="shared" si="54"/>
        <v>1125000</v>
      </c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52">
        <f>+AM222+AN222+AO222+AP222+AQ222</f>
        <v>0</v>
      </c>
      <c r="AM222" s="123">
        <f>+AM223</f>
        <v>0</v>
      </c>
      <c r="AN222" s="123">
        <f>+AN223</f>
        <v>0</v>
      </c>
      <c r="AO222" s="123">
        <f>+AO223</f>
        <v>0</v>
      </c>
      <c r="AP222" s="153">
        <f>+AP223</f>
        <v>0</v>
      </c>
      <c r="AQ222" s="69">
        <f>+AQ223</f>
        <v>0</v>
      </c>
      <c r="AR222" s="182"/>
      <c r="AS222" s="1">
        <f>AL222-AN222-AQ222</f>
        <v>0</v>
      </c>
      <c r="AT222" s="182"/>
      <c r="AU222" s="152">
        <f t="shared" si="56"/>
        <v>1242000</v>
      </c>
      <c r="AV222" s="123">
        <f>+AV223</f>
        <v>0</v>
      </c>
      <c r="AW222" s="123">
        <f>+AW223</f>
        <v>0</v>
      </c>
      <c r="AX222" s="123">
        <f>+AX223</f>
        <v>1242000</v>
      </c>
      <c r="AY222" s="153">
        <f>+AY223</f>
        <v>0</v>
      </c>
      <c r="AZ222" s="69">
        <f>+AZ223</f>
        <v>0</v>
      </c>
      <c r="BA222" s="152">
        <f t="shared" si="57"/>
        <v>1350000</v>
      </c>
      <c r="BB222" s="123">
        <f>+BB223</f>
        <v>0</v>
      </c>
      <c r="BC222" s="123">
        <f>+BC223</f>
        <v>0</v>
      </c>
      <c r="BD222" s="123">
        <f>+BD223</f>
        <v>1350000</v>
      </c>
      <c r="BE222" s="153">
        <f>+BE223</f>
        <v>0</v>
      </c>
      <c r="BF222" s="69">
        <f>+BF223</f>
        <v>0</v>
      </c>
    </row>
    <row r="223" spans="1:58" s="183" customFormat="1" ht="12">
      <c r="A223" s="159"/>
      <c r="B223" s="209"/>
      <c r="C223" s="129" t="s">
        <v>387</v>
      </c>
      <c r="D223" s="9">
        <v>465112</v>
      </c>
      <c r="E223" s="23" t="s">
        <v>388</v>
      </c>
      <c r="F223" s="154">
        <f t="shared" si="55"/>
        <v>1350000</v>
      </c>
      <c r="G223" s="77"/>
      <c r="H223" s="77"/>
      <c r="I223" s="77">
        <v>1350000</v>
      </c>
      <c r="J223" s="106"/>
      <c r="K223" s="77"/>
      <c r="L223" s="182"/>
      <c r="M223" s="182"/>
      <c r="N223" s="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77"/>
      <c r="AM223" s="77"/>
      <c r="AN223" s="77"/>
      <c r="AO223" s="77"/>
      <c r="AP223" s="106"/>
      <c r="AQ223" s="77"/>
      <c r="AR223" s="182"/>
      <c r="AS223" s="1"/>
      <c r="AT223" s="182"/>
      <c r="AU223" s="154">
        <f t="shared" si="56"/>
        <v>1242000</v>
      </c>
      <c r="AV223" s="77"/>
      <c r="AW223" s="77"/>
      <c r="AX223" s="77">
        <v>1242000</v>
      </c>
      <c r="AY223" s="106"/>
      <c r="AZ223" s="77"/>
      <c r="BA223" s="154">
        <f t="shared" si="57"/>
        <v>1350000</v>
      </c>
      <c r="BB223" s="77"/>
      <c r="BC223" s="77"/>
      <c r="BD223" s="77">
        <v>1350000</v>
      </c>
      <c r="BE223" s="106"/>
      <c r="BF223" s="77"/>
    </row>
    <row r="224" spans="1:58" s="183" customFormat="1" ht="12.75" customHeight="1">
      <c r="A224" s="118" t="s">
        <v>39</v>
      </c>
      <c r="B224" s="119">
        <v>481000</v>
      </c>
      <c r="C224" s="120" t="s">
        <v>389</v>
      </c>
      <c r="D224" s="261" t="s">
        <v>458</v>
      </c>
      <c r="E224" s="261"/>
      <c r="F224" s="152">
        <f>+G224+H224+I224+J224+K224</f>
        <v>20000</v>
      </c>
      <c r="G224" s="123">
        <f>+G225</f>
        <v>0</v>
      </c>
      <c r="H224" s="123">
        <f>+H225</f>
        <v>0</v>
      </c>
      <c r="I224" s="123">
        <f>+I225</f>
        <v>0</v>
      </c>
      <c r="J224" s="153">
        <f>+J225</f>
        <v>0</v>
      </c>
      <c r="K224" s="69">
        <f>+K225</f>
        <v>20000</v>
      </c>
      <c r="L224" s="182"/>
      <c r="M224" s="182"/>
      <c r="N224" s="2">
        <f>+I224/1.2</f>
        <v>0</v>
      </c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52">
        <f>+AM224+AN224+AO224+AP224+AQ224</f>
        <v>0</v>
      </c>
      <c r="AM224" s="123">
        <f>+AM225</f>
        <v>0</v>
      </c>
      <c r="AN224" s="123">
        <f>+AN225</f>
        <v>0</v>
      </c>
      <c r="AO224" s="123">
        <f>+AO225</f>
        <v>0</v>
      </c>
      <c r="AP224" s="153">
        <f>+AP225</f>
        <v>0</v>
      </c>
      <c r="AQ224" s="69">
        <f>+AQ225</f>
        <v>0</v>
      </c>
      <c r="AR224" s="182"/>
      <c r="AS224" s="1">
        <f>AL224-AN224-AQ224</f>
        <v>0</v>
      </c>
      <c r="AT224" s="182"/>
      <c r="AU224" s="152">
        <f>+AV224+AW224+AX224+AY224+AZ224</f>
        <v>30000</v>
      </c>
      <c r="AV224" s="123">
        <f>+AV225</f>
        <v>0</v>
      </c>
      <c r="AW224" s="123">
        <f>+AW225</f>
        <v>0</v>
      </c>
      <c r="AX224" s="123">
        <f>+AX225</f>
        <v>0</v>
      </c>
      <c r="AY224" s="153">
        <f>+AY225</f>
        <v>0</v>
      </c>
      <c r="AZ224" s="69">
        <f>+AZ225</f>
        <v>30000</v>
      </c>
      <c r="BA224" s="152">
        <f t="shared" si="57"/>
        <v>20000</v>
      </c>
      <c r="BB224" s="123">
        <f>+BB225</f>
        <v>0</v>
      </c>
      <c r="BC224" s="123">
        <f>+BC225</f>
        <v>0</v>
      </c>
      <c r="BD224" s="123">
        <f>+BD225</f>
        <v>0</v>
      </c>
      <c r="BE224" s="153">
        <f>+BE225</f>
        <v>0</v>
      </c>
      <c r="BF224" s="69">
        <f>+BF225</f>
        <v>20000</v>
      </c>
    </row>
    <row r="225" spans="1:58" s="183" customFormat="1" ht="12">
      <c r="A225" s="159"/>
      <c r="B225" s="209"/>
      <c r="C225" s="213" t="s">
        <v>391</v>
      </c>
      <c r="D225" s="9">
        <v>481991</v>
      </c>
      <c r="E225" s="23" t="s">
        <v>459</v>
      </c>
      <c r="F225" s="154"/>
      <c r="G225" s="211"/>
      <c r="H225" s="211"/>
      <c r="I225" s="211"/>
      <c r="J225" s="212"/>
      <c r="K225" s="77">
        <v>20000</v>
      </c>
      <c r="L225" s="182"/>
      <c r="M225" s="182"/>
      <c r="N225" s="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77"/>
      <c r="AM225" s="211"/>
      <c r="AN225" s="211"/>
      <c r="AO225" s="211"/>
      <c r="AP225" s="212"/>
      <c r="AQ225" s="77"/>
      <c r="AR225" s="182"/>
      <c r="AS225" s="1"/>
      <c r="AT225" s="182"/>
      <c r="AU225" s="256">
        <f>AV225+AW225+AX225+AY225+AZ225</f>
        <v>30000</v>
      </c>
      <c r="AV225" s="211"/>
      <c r="AW225" s="211"/>
      <c r="AX225" s="211"/>
      <c r="AY225" s="212"/>
      <c r="AZ225" s="77">
        <v>30000</v>
      </c>
      <c r="BA225" s="154">
        <f t="shared" si="57"/>
        <v>20000</v>
      </c>
      <c r="BB225" s="211"/>
      <c r="BC225" s="211"/>
      <c r="BD225" s="211"/>
      <c r="BE225" s="212"/>
      <c r="BF225" s="77">
        <v>20000</v>
      </c>
    </row>
    <row r="226" spans="1:58" s="183" customFormat="1" ht="12.75" customHeight="1">
      <c r="A226" s="118" t="s">
        <v>41</v>
      </c>
      <c r="B226" s="119">
        <v>482000</v>
      </c>
      <c r="C226" s="120" t="s">
        <v>389</v>
      </c>
      <c r="D226" s="261" t="s">
        <v>390</v>
      </c>
      <c r="E226" s="261"/>
      <c r="F226" s="152">
        <f t="shared" si="55"/>
        <v>181000</v>
      </c>
      <c r="G226" s="123">
        <f>+G227+G228+G229</f>
        <v>0</v>
      </c>
      <c r="H226" s="123">
        <f>+H227+H228+H229</f>
        <v>0</v>
      </c>
      <c r="I226" s="123">
        <f>+I227+I228+I229</f>
        <v>121000</v>
      </c>
      <c r="J226" s="153">
        <f>+J227+J228+J229</f>
        <v>0</v>
      </c>
      <c r="K226" s="69">
        <f>K227+K228+K229+K230</f>
        <v>60000</v>
      </c>
      <c r="L226" s="182"/>
      <c r="M226" s="182"/>
      <c r="N226" s="2">
        <f>+I226/1.2</f>
        <v>100833.33333333334</v>
      </c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52">
        <f>+AM226+AN226+AO226+AP226+AQ226</f>
        <v>397000</v>
      </c>
      <c r="AM226" s="123">
        <f>+AM227+AM228+AM229</f>
        <v>0</v>
      </c>
      <c r="AN226" s="123">
        <f>+AN227+AN228+AN229</f>
        <v>0</v>
      </c>
      <c r="AO226" s="123">
        <f>+AO227+AO228+AO229</f>
        <v>102000</v>
      </c>
      <c r="AP226" s="153">
        <f>+AP227+AP228+AP229</f>
        <v>0</v>
      </c>
      <c r="AQ226" s="69">
        <f>+AQ227+AQ228+AQ229+AQ230</f>
        <v>295000</v>
      </c>
      <c r="AR226" s="182"/>
      <c r="AS226" s="1">
        <f aca="true" t="shared" si="58" ref="AS226:AS235">AL226-AN226-AQ226</f>
        <v>102000</v>
      </c>
      <c r="AT226" s="182"/>
      <c r="AU226" s="152">
        <f t="shared" si="56"/>
        <v>458000</v>
      </c>
      <c r="AV226" s="123">
        <f>+AV227+AV228+AV229</f>
        <v>0</v>
      </c>
      <c r="AW226" s="123">
        <f>+AW227+AW228+AW229</f>
        <v>0</v>
      </c>
      <c r="AX226" s="123">
        <f>+AX227+AX228+AX229</f>
        <v>103000</v>
      </c>
      <c r="AY226" s="153">
        <f>+AY227+AY228+AY229</f>
        <v>0</v>
      </c>
      <c r="AZ226" s="69">
        <f>AZ227+AZ228+AZ229+AZ230</f>
        <v>355000</v>
      </c>
      <c r="BA226" s="152">
        <f>+BB226+BC226+BD226+BE226+BF226</f>
        <v>185000</v>
      </c>
      <c r="BB226" s="123">
        <f>+BB227+BB228+BB229</f>
        <v>0</v>
      </c>
      <c r="BC226" s="123">
        <f>+BC227+BC228+BC229</f>
        <v>0</v>
      </c>
      <c r="BD226" s="123">
        <f>+BD227+BD228+BD229</f>
        <v>121000</v>
      </c>
      <c r="BE226" s="153">
        <f>+BE227+BE228+BE229</f>
        <v>0</v>
      </c>
      <c r="BF226" s="69">
        <f>BF227+BF228+BF229+BF230</f>
        <v>64000</v>
      </c>
    </row>
    <row r="227" spans="1:58" s="183" customFormat="1" ht="12">
      <c r="A227" s="214"/>
      <c r="B227" s="128"/>
      <c r="C227" s="129" t="s">
        <v>391</v>
      </c>
      <c r="D227" s="9">
        <v>482131</v>
      </c>
      <c r="E227" s="23" t="s">
        <v>392</v>
      </c>
      <c r="F227" s="77">
        <f t="shared" si="55"/>
        <v>120000</v>
      </c>
      <c r="G227" s="77"/>
      <c r="H227" s="77"/>
      <c r="I227" s="77">
        <v>120000</v>
      </c>
      <c r="J227" s="106"/>
      <c r="K227" s="77"/>
      <c r="L227" s="182"/>
      <c r="M227" s="182"/>
      <c r="N227" s="2">
        <f>+I227/1.2</f>
        <v>100000</v>
      </c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77">
        <f>+AM227+AN227+AO227+AP227+AQ227</f>
        <v>80000</v>
      </c>
      <c r="AM227" s="77"/>
      <c r="AN227" s="77"/>
      <c r="AO227" s="77">
        <v>80000</v>
      </c>
      <c r="AP227" s="106"/>
      <c r="AQ227" s="77"/>
      <c r="AR227" s="182"/>
      <c r="AS227" s="1">
        <f t="shared" si="58"/>
        <v>80000</v>
      </c>
      <c r="AT227" s="182"/>
      <c r="AU227" s="77">
        <f t="shared" si="56"/>
        <v>102000</v>
      </c>
      <c r="AV227" s="77"/>
      <c r="AW227" s="77"/>
      <c r="AX227" s="77">
        <v>102000</v>
      </c>
      <c r="AY227" s="106"/>
      <c r="AZ227" s="77"/>
      <c r="BA227" s="77">
        <f>+BB227+BC227+BD227+BE227+BF227</f>
        <v>120000</v>
      </c>
      <c r="BB227" s="77"/>
      <c r="BC227" s="77"/>
      <c r="BD227" s="77">
        <v>120000</v>
      </c>
      <c r="BE227" s="106"/>
      <c r="BF227" s="77"/>
    </row>
    <row r="228" spans="1:58" s="183" customFormat="1" ht="12">
      <c r="A228" s="214"/>
      <c r="B228" s="128"/>
      <c r="C228" s="129" t="s">
        <v>393</v>
      </c>
      <c r="D228" s="9">
        <v>482211</v>
      </c>
      <c r="E228" s="23" t="s">
        <v>394</v>
      </c>
      <c r="F228" s="77">
        <f t="shared" si="55"/>
        <v>1000</v>
      </c>
      <c r="G228" s="77"/>
      <c r="H228" s="77"/>
      <c r="I228" s="77">
        <v>1000</v>
      </c>
      <c r="J228" s="106"/>
      <c r="K228" s="77"/>
      <c r="L228" s="182"/>
      <c r="M228" s="182"/>
      <c r="N228" s="2">
        <f>+I228/1.2</f>
        <v>833.3333333333334</v>
      </c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77">
        <f>+AM228+AN228+AO228+AP228+AQ228</f>
        <v>0</v>
      </c>
      <c r="AM228" s="77"/>
      <c r="AN228" s="77"/>
      <c r="AO228" s="77"/>
      <c r="AP228" s="106"/>
      <c r="AQ228" s="77"/>
      <c r="AR228" s="182"/>
      <c r="AS228" s="1">
        <f t="shared" si="58"/>
        <v>0</v>
      </c>
      <c r="AT228" s="182"/>
      <c r="AU228" s="77">
        <f t="shared" si="56"/>
        <v>1000</v>
      </c>
      <c r="AV228" s="77"/>
      <c r="AW228" s="77"/>
      <c r="AX228" s="77">
        <v>1000</v>
      </c>
      <c r="AY228" s="106"/>
      <c r="AZ228" s="77"/>
      <c r="BA228" s="77">
        <f>+BB228+BC228+BD228+BE228+BF228</f>
        <v>1000</v>
      </c>
      <c r="BB228" s="77"/>
      <c r="BC228" s="77"/>
      <c r="BD228" s="77">
        <v>1000</v>
      </c>
      <c r="BE228" s="106"/>
      <c r="BF228" s="77"/>
    </row>
    <row r="229" spans="1:58" ht="12">
      <c r="A229" s="214"/>
      <c r="B229" s="128"/>
      <c r="C229" s="129" t="s">
        <v>395</v>
      </c>
      <c r="D229" s="9">
        <v>482251</v>
      </c>
      <c r="E229" s="23" t="s">
        <v>396</v>
      </c>
      <c r="F229" s="77">
        <f t="shared" si="55"/>
        <v>60000</v>
      </c>
      <c r="G229" s="77"/>
      <c r="H229" s="77"/>
      <c r="I229" s="77"/>
      <c r="J229" s="106"/>
      <c r="K229" s="77">
        <v>60000</v>
      </c>
      <c r="N229" s="2">
        <f>+I229/1.2</f>
        <v>0</v>
      </c>
      <c r="AL229" s="77">
        <f>+AM229+AN229+AO229+AP229+AQ229</f>
        <v>22000</v>
      </c>
      <c r="AM229" s="77"/>
      <c r="AN229" s="77"/>
      <c r="AO229" s="77">
        <v>22000</v>
      </c>
      <c r="AP229" s="106"/>
      <c r="AQ229" s="77"/>
      <c r="AS229" s="1">
        <f t="shared" si="58"/>
        <v>22000</v>
      </c>
      <c r="AU229" s="77">
        <f t="shared" si="56"/>
        <v>70000</v>
      </c>
      <c r="AV229" s="77"/>
      <c r="AW229" s="77"/>
      <c r="AX229" s="77"/>
      <c r="AY229" s="106"/>
      <c r="AZ229" s="77">
        <v>70000</v>
      </c>
      <c r="BA229" s="77">
        <f>+BB229+BC229+BD229+BE229+BF229</f>
        <v>60000</v>
      </c>
      <c r="BB229" s="77"/>
      <c r="BC229" s="77"/>
      <c r="BD229" s="77"/>
      <c r="BE229" s="106"/>
      <c r="BF229" s="77">
        <v>60000</v>
      </c>
    </row>
    <row r="230" spans="1:250" s="183" customFormat="1" ht="48">
      <c r="A230" s="128"/>
      <c r="B230" s="129"/>
      <c r="C230" s="9" t="s">
        <v>397</v>
      </c>
      <c r="D230" s="9">
        <v>482191</v>
      </c>
      <c r="E230" s="77" t="s">
        <v>465</v>
      </c>
      <c r="F230" s="77">
        <f>G230+H230+I230+J230+K230</f>
        <v>0</v>
      </c>
      <c r="G230" s="77"/>
      <c r="H230" s="77"/>
      <c r="I230" s="106"/>
      <c r="J230" s="77"/>
      <c r="K230" s="182"/>
      <c r="L230" s="182"/>
      <c r="M230" s="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77">
        <f>+AL230+AM230+AN230+AO230+AP230</f>
        <v>295000</v>
      </c>
      <c r="AL230" s="77">
        <f>AM230+AN230+AO230+AP230+AQ230</f>
        <v>295000</v>
      </c>
      <c r="AM230" s="77"/>
      <c r="AN230" s="77"/>
      <c r="AO230" s="106"/>
      <c r="AP230" s="77"/>
      <c r="AQ230" s="215" t="s">
        <v>399</v>
      </c>
      <c r="AR230"/>
      <c r="AS230" s="1">
        <f t="shared" si="58"/>
        <v>0</v>
      </c>
      <c r="AT230"/>
      <c r="AU230" s="77">
        <f>AV230+AW230+AX230+AY230+AZ230</f>
        <v>285000</v>
      </c>
      <c r="AV230" s="77"/>
      <c r="AW230" s="77"/>
      <c r="AX230" s="106"/>
      <c r="AY230" s="77"/>
      <c r="AZ230" s="182">
        <v>285000</v>
      </c>
      <c r="BA230" s="77">
        <f>BB230+BC230+BD230+BE230+BF230</f>
        <v>4000</v>
      </c>
      <c r="BB230" s="77"/>
      <c r="BC230" s="77"/>
      <c r="BD230" s="106"/>
      <c r="BE230" s="77"/>
      <c r="BF230" s="182">
        <v>4000</v>
      </c>
      <c r="BU230" s="143">
        <f>+BV230+BW230+BX230+BY230+BZ230</f>
        <v>295000</v>
      </c>
      <c r="BV230" s="143"/>
      <c r="BW230" s="143"/>
      <c r="BX230" s="143"/>
      <c r="BY230" s="145"/>
      <c r="BZ230" s="143">
        <v>295000</v>
      </c>
      <c r="CA230" s="217"/>
      <c r="CB230" s="218" t="s">
        <v>400</v>
      </c>
      <c r="CC230" s="163">
        <v>4821912</v>
      </c>
      <c r="CD230" s="164" t="s">
        <v>398</v>
      </c>
      <c r="CE230" s="143"/>
      <c r="CF230" s="143"/>
      <c r="CG230" s="143"/>
      <c r="CH230" s="143"/>
      <c r="CI230" s="145"/>
      <c r="CJ230" s="143"/>
      <c r="CM230" s="216"/>
      <c r="DK230" s="143">
        <f>+DL230+DM230+DN230+DO230+DP230</f>
        <v>295000</v>
      </c>
      <c r="DL230" s="143"/>
      <c r="DM230" s="143"/>
      <c r="DN230" s="143"/>
      <c r="DO230" s="145"/>
      <c r="DP230" s="143">
        <v>295000</v>
      </c>
      <c r="DQ230" s="217"/>
      <c r="DR230" s="218" t="s">
        <v>400</v>
      </c>
      <c r="DS230" s="163">
        <v>4821912</v>
      </c>
      <c r="DT230" s="164" t="s">
        <v>398</v>
      </c>
      <c r="DU230" s="143"/>
      <c r="DV230" s="143"/>
      <c r="DW230" s="143"/>
      <c r="DX230" s="143"/>
      <c r="DY230" s="145"/>
      <c r="DZ230" s="143"/>
      <c r="EC230" s="216"/>
      <c r="FA230" s="143">
        <f>+FB230+FC230+FD230+FE230+FF230</f>
        <v>295000</v>
      </c>
      <c r="FB230" s="143"/>
      <c r="FC230" s="143"/>
      <c r="FD230" s="143"/>
      <c r="FE230" s="145"/>
      <c r="FF230" s="143">
        <v>295000</v>
      </c>
      <c r="FG230" s="217"/>
      <c r="FH230" s="218" t="s">
        <v>400</v>
      </c>
      <c r="FI230" s="163">
        <v>4821912</v>
      </c>
      <c r="FJ230" s="164" t="s">
        <v>398</v>
      </c>
      <c r="FK230" s="143"/>
      <c r="FL230" s="143"/>
      <c r="FM230" s="143"/>
      <c r="FN230" s="143"/>
      <c r="FO230" s="145"/>
      <c r="FP230" s="143"/>
      <c r="FS230" s="216"/>
      <c r="GQ230" s="143">
        <f>+GR230+GS230+GT230+GU230+GV230</f>
        <v>295000</v>
      </c>
      <c r="GR230" s="143"/>
      <c r="GS230" s="143"/>
      <c r="GT230" s="143"/>
      <c r="GU230" s="145"/>
      <c r="GV230" s="143">
        <v>295000</v>
      </c>
      <c r="GW230" s="217"/>
      <c r="GX230" s="218" t="s">
        <v>400</v>
      </c>
      <c r="GY230" s="163">
        <v>4821912</v>
      </c>
      <c r="GZ230" s="164" t="s">
        <v>398</v>
      </c>
      <c r="HA230" s="143"/>
      <c r="HB230" s="143"/>
      <c r="HC230" s="143"/>
      <c r="HD230" s="143"/>
      <c r="HE230" s="145"/>
      <c r="HF230" s="143"/>
      <c r="HI230" s="216"/>
      <c r="IG230" s="143">
        <f>+IH230+II230+IJ230+IK230+IL230</f>
        <v>295000</v>
      </c>
      <c r="IH230" s="143"/>
      <c r="II230" s="143"/>
      <c r="IJ230" s="143"/>
      <c r="IK230" s="145"/>
      <c r="IL230" s="143">
        <v>295000</v>
      </c>
      <c r="IM230" s="217"/>
      <c r="IN230" s="218" t="s">
        <v>400</v>
      </c>
      <c r="IO230" s="163">
        <v>4821912</v>
      </c>
      <c r="IP230" s="164" t="s">
        <v>398</v>
      </c>
    </row>
    <row r="231" spans="1:58" ht="12.75" customHeight="1">
      <c r="A231" s="118" t="s">
        <v>406</v>
      </c>
      <c r="B231" s="119">
        <v>483000</v>
      </c>
      <c r="C231" s="120" t="s">
        <v>401</v>
      </c>
      <c r="D231" s="261" t="s">
        <v>402</v>
      </c>
      <c r="E231" s="261"/>
      <c r="F231" s="152">
        <f>+G231+H231+I231+J231+K231</f>
        <v>210000</v>
      </c>
      <c r="G231" s="122"/>
      <c r="H231" s="122"/>
      <c r="I231" s="123">
        <f>+I232</f>
        <v>0</v>
      </c>
      <c r="J231" s="219"/>
      <c r="K231" s="69">
        <f>K232</f>
        <v>210000</v>
      </c>
      <c r="N231" s="2">
        <f>+I231/1.2</f>
        <v>0</v>
      </c>
      <c r="AL231" s="152" t="e">
        <f>+AM231+AN231+AO231+AP231+AQ231</f>
        <v>#VALUE!</v>
      </c>
      <c r="AM231" s="122"/>
      <c r="AN231" s="122"/>
      <c r="AO231" s="123" t="str">
        <f>+AO232</f>
        <v>   </v>
      </c>
      <c r="AP231" s="219"/>
      <c r="AQ231" s="69">
        <f>AQ232</f>
        <v>57000</v>
      </c>
      <c r="AS231" s="1" t="e">
        <f t="shared" si="58"/>
        <v>#VALUE!</v>
      </c>
      <c r="AU231" s="152">
        <f>+AV231+AW231+AX231+AY231+AZ231</f>
        <v>65000</v>
      </c>
      <c r="AV231" s="122"/>
      <c r="AW231" s="122"/>
      <c r="AX231" s="123">
        <f>+AX232</f>
        <v>0</v>
      </c>
      <c r="AY231" s="219"/>
      <c r="AZ231" s="69">
        <f>AZ232</f>
        <v>65000</v>
      </c>
      <c r="BA231" s="152">
        <f>+BB231+BC231+BD231+BE231+BF231</f>
        <v>130000</v>
      </c>
      <c r="BB231" s="122"/>
      <c r="BC231" s="122"/>
      <c r="BD231" s="123">
        <f>+BD232</f>
        <v>0</v>
      </c>
      <c r="BE231" s="219"/>
      <c r="BF231" s="69">
        <f>BF232</f>
        <v>130000</v>
      </c>
    </row>
    <row r="232" spans="1:58" ht="12">
      <c r="A232" s="214"/>
      <c r="B232" s="128"/>
      <c r="C232" s="213" t="s">
        <v>403</v>
      </c>
      <c r="D232" s="9">
        <v>483111</v>
      </c>
      <c r="E232" s="23" t="s">
        <v>404</v>
      </c>
      <c r="F232" s="77">
        <f>+G232+H232+I232+J232+K232</f>
        <v>210000</v>
      </c>
      <c r="G232" s="77"/>
      <c r="H232" s="77"/>
      <c r="I232" s="143"/>
      <c r="J232" s="106"/>
      <c r="K232" s="77">
        <v>210000</v>
      </c>
      <c r="N232" s="2">
        <f>+I232/1.2</f>
        <v>0</v>
      </c>
      <c r="AL232" s="77" t="e">
        <f>+AM232+AN232+AO232+AP232+AQ232</f>
        <v>#VALUE!</v>
      </c>
      <c r="AM232" s="77"/>
      <c r="AN232" s="77"/>
      <c r="AO232" s="143" t="s">
        <v>405</v>
      </c>
      <c r="AP232" s="106"/>
      <c r="AQ232" s="77">
        <v>57000</v>
      </c>
      <c r="AS232" s="1" t="e">
        <f t="shared" si="58"/>
        <v>#VALUE!</v>
      </c>
      <c r="AU232" s="77">
        <f>+AV232+AW232+AX232+AY232+AZ232</f>
        <v>65000</v>
      </c>
      <c r="AV232" s="77"/>
      <c r="AW232" s="77"/>
      <c r="AX232" s="143"/>
      <c r="AY232" s="106"/>
      <c r="AZ232" s="77">
        <v>65000</v>
      </c>
      <c r="BA232" s="77">
        <f>+BB232+BC232+BD232+BE232+BF232</f>
        <v>130000</v>
      </c>
      <c r="BB232" s="77"/>
      <c r="BC232" s="77"/>
      <c r="BD232" s="143"/>
      <c r="BE232" s="106"/>
      <c r="BF232" s="77">
        <v>130000</v>
      </c>
    </row>
    <row r="233" spans="1:58" ht="12.75" customHeight="1">
      <c r="A233" s="113" t="s">
        <v>460</v>
      </c>
      <c r="B233" s="157" t="s">
        <v>407</v>
      </c>
      <c r="C233" s="220" t="s">
        <v>408</v>
      </c>
      <c r="D233" s="261" t="s">
        <v>409</v>
      </c>
      <c r="E233" s="261"/>
      <c r="F233" s="152">
        <f>+G233+H233+I233+J233+K233</f>
        <v>2569300</v>
      </c>
      <c r="G233" s="123">
        <f>+G243+G254+G255</f>
        <v>0</v>
      </c>
      <c r="H233" s="123">
        <f>H234+H236+H238+H239</f>
        <v>2038000</v>
      </c>
      <c r="I233" s="123">
        <f>+I243+I254+I255</f>
        <v>0</v>
      </c>
      <c r="J233" s="123">
        <f>+J243+J254+J255</f>
        <v>0</v>
      </c>
      <c r="K233" s="123">
        <f>K234+K254+K249+K238+K242</f>
        <v>531300</v>
      </c>
      <c r="N233" s="2">
        <f>+I233/1.2</f>
        <v>0</v>
      </c>
      <c r="AL233" s="152">
        <f>+AM233+AN233+AO233+AP233+AQ233</f>
        <v>30900000</v>
      </c>
      <c r="AM233" s="123">
        <f>+AM243+AM254+AM255</f>
        <v>0</v>
      </c>
      <c r="AN233" s="123">
        <f>+AN243+AN254+AN255+AN234+AN249</f>
        <v>30700000</v>
      </c>
      <c r="AO233" s="123">
        <f>+AO243+AO254+AO255</f>
        <v>0</v>
      </c>
      <c r="AP233" s="123">
        <f>+AP243+AP254+AP255</f>
        <v>0</v>
      </c>
      <c r="AQ233" s="123">
        <v>200000</v>
      </c>
      <c r="AS233" s="1">
        <f t="shared" si="58"/>
        <v>0</v>
      </c>
      <c r="AU233" s="152">
        <f>+AV233+AW233+AX233+AY233+AZ233</f>
        <v>2253000</v>
      </c>
      <c r="AV233" s="123">
        <f>+AV243+AV254+AV255</f>
        <v>0</v>
      </c>
      <c r="AW233" s="123">
        <f>AW234+AW238+AW236+AW239+AW253</f>
        <v>2000000</v>
      </c>
      <c r="AX233" s="123">
        <f>+AX243+AX254+AX255</f>
        <v>48000</v>
      </c>
      <c r="AY233" s="123">
        <f>+AY243+AY254+AY255</f>
        <v>0</v>
      </c>
      <c r="AZ233" s="123">
        <f>AZ234+AZ236+AZ238+AZ239+AZ249+AZ253</f>
        <v>205000</v>
      </c>
      <c r="BA233" s="152">
        <f>+BB233+BC233+BD233+BE233+BF233</f>
        <v>2578300</v>
      </c>
      <c r="BB233" s="123">
        <f>+BB243+BB254+BB255</f>
        <v>0</v>
      </c>
      <c r="BC233" s="123">
        <f>BC234+BC236+BC238+BC239</f>
        <v>2038000</v>
      </c>
      <c r="BD233" s="123">
        <f>+BD243+BD254+BD255</f>
        <v>9000</v>
      </c>
      <c r="BE233" s="123">
        <f>+BE243+BE254+BE255</f>
        <v>0</v>
      </c>
      <c r="BF233" s="123">
        <f>BF234+BF254+BF249+BF238+BF242</f>
        <v>531300</v>
      </c>
    </row>
    <row r="234" spans="1:58" ht="12">
      <c r="A234" s="72"/>
      <c r="B234" s="166"/>
      <c r="C234" s="221" t="s">
        <v>410</v>
      </c>
      <c r="D234" s="12">
        <v>511200</v>
      </c>
      <c r="E234" s="222" t="s">
        <v>411</v>
      </c>
      <c r="F234" s="86">
        <f>G234+H234+I234+J234+K234</f>
        <v>0</v>
      </c>
      <c r="G234" s="26"/>
      <c r="H234" s="26">
        <f>H235</f>
        <v>0</v>
      </c>
      <c r="I234" s="26"/>
      <c r="J234" s="26"/>
      <c r="K234" s="26"/>
      <c r="L234" s="15"/>
      <c r="M234" s="15"/>
      <c r="N234" s="16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87">
        <f>AM234+AN234+AO234+AP234+AQ234</f>
        <v>20000000</v>
      </c>
      <c r="AM234" s="26"/>
      <c r="AN234" s="26">
        <f>AN235</f>
        <v>20000000</v>
      </c>
      <c r="AO234" s="26"/>
      <c r="AP234" s="26"/>
      <c r="AQ234" s="26"/>
      <c r="AR234" s="15"/>
      <c r="AS234" s="15">
        <f t="shared" si="58"/>
        <v>0</v>
      </c>
      <c r="AT234" s="15"/>
      <c r="AU234" s="86">
        <f>AV234+AW234+AX234+AY234+AZ234</f>
        <v>0</v>
      </c>
      <c r="AV234" s="26"/>
      <c r="AW234" s="26">
        <f>AW235</f>
        <v>0</v>
      </c>
      <c r="AX234" s="26"/>
      <c r="AY234" s="26"/>
      <c r="AZ234" s="26">
        <v>0</v>
      </c>
      <c r="BA234" s="86">
        <f>BB234+BC234+BD234+BE234+BF234</f>
        <v>0</v>
      </c>
      <c r="BB234" s="26"/>
      <c r="BC234" s="26">
        <f>BC235</f>
        <v>0</v>
      </c>
      <c r="BD234" s="26"/>
      <c r="BE234" s="26"/>
      <c r="BF234" s="26"/>
    </row>
    <row r="235" spans="1:58" ht="12">
      <c r="A235" s="223"/>
      <c r="B235" s="217"/>
      <c r="C235" s="224" t="s">
        <v>412</v>
      </c>
      <c r="D235" s="163">
        <v>511222</v>
      </c>
      <c r="E235" s="225" t="s">
        <v>413</v>
      </c>
      <c r="F235" s="143">
        <f>G235+H235+I235+J235+K235</f>
        <v>0</v>
      </c>
      <c r="G235" s="226"/>
      <c r="H235" s="226"/>
      <c r="I235" s="226"/>
      <c r="J235" s="226"/>
      <c r="K235" s="226"/>
      <c r="L235" s="3"/>
      <c r="M235" s="3"/>
      <c r="N235" s="216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143">
        <f>AM235+AN235+AO235+AP235+AQ235</f>
        <v>20000000</v>
      </c>
      <c r="AM235" s="226"/>
      <c r="AN235" s="227">
        <v>20000000</v>
      </c>
      <c r="AO235" s="226"/>
      <c r="AP235" s="226"/>
      <c r="AQ235" s="226"/>
      <c r="AR235" s="3"/>
      <c r="AS235" s="3">
        <f t="shared" si="58"/>
        <v>0</v>
      </c>
      <c r="AT235" s="3"/>
      <c r="AU235" s="143">
        <f>AV235+AW235+AX235+AY235+AZ235</f>
        <v>0</v>
      </c>
      <c r="AV235" s="226"/>
      <c r="AW235" s="227"/>
      <c r="AX235" s="226"/>
      <c r="AY235" s="226"/>
      <c r="AZ235" s="226">
        <v>0</v>
      </c>
      <c r="BA235" s="143">
        <f>BB235+BC235+BD235+BE235+BF235</f>
        <v>0</v>
      </c>
      <c r="BB235" s="226"/>
      <c r="BC235" s="226"/>
      <c r="BD235" s="226"/>
      <c r="BE235" s="226"/>
      <c r="BF235" s="226"/>
    </row>
    <row r="236" spans="1:58" ht="12">
      <c r="A236" s="72"/>
      <c r="B236" s="166"/>
      <c r="C236" s="221" t="s">
        <v>414</v>
      </c>
      <c r="D236" s="12">
        <v>511300</v>
      </c>
      <c r="E236" s="222" t="s">
        <v>415</v>
      </c>
      <c r="F236" s="87">
        <f>G236+H236+I236+J236+K236</f>
        <v>0</v>
      </c>
      <c r="G236" s="26"/>
      <c r="H236" s="26">
        <f>H237</f>
        <v>0</v>
      </c>
      <c r="I236" s="26"/>
      <c r="J236" s="26"/>
      <c r="K236" s="26"/>
      <c r="L236" s="15"/>
      <c r="M236" s="15"/>
      <c r="N236" s="16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87"/>
      <c r="AM236" s="26"/>
      <c r="AN236" s="52"/>
      <c r="AO236" s="26"/>
      <c r="AP236" s="26"/>
      <c r="AQ236" s="26"/>
      <c r="AR236" s="15"/>
      <c r="AS236" s="15"/>
      <c r="AT236" s="15"/>
      <c r="AU236" s="87">
        <f>AV236+AW236+AX236+AY236+AZ236</f>
        <v>0</v>
      </c>
      <c r="AV236" s="26"/>
      <c r="AW236" s="26">
        <f>AW237</f>
        <v>0</v>
      </c>
      <c r="AX236" s="26"/>
      <c r="AY236" s="26"/>
      <c r="AZ236" s="26">
        <v>0</v>
      </c>
      <c r="BA236" s="87">
        <f>BB236+BC236+BD236+BE236+BF236</f>
        <v>0</v>
      </c>
      <c r="BB236" s="26"/>
      <c r="BC236" s="26">
        <f>BC237</f>
        <v>0</v>
      </c>
      <c r="BD236" s="26"/>
      <c r="BE236" s="26"/>
      <c r="BF236" s="26"/>
    </row>
    <row r="237" spans="1:58" ht="12">
      <c r="A237" s="223"/>
      <c r="B237" s="217"/>
      <c r="C237" s="224" t="s">
        <v>416</v>
      </c>
      <c r="D237" s="163">
        <v>511322</v>
      </c>
      <c r="E237" s="225" t="s">
        <v>417</v>
      </c>
      <c r="F237" s="143">
        <f>G237+H237+I237+J237+K237+AL237</f>
        <v>0</v>
      </c>
      <c r="G237" s="226"/>
      <c r="H237" s="227"/>
      <c r="I237" s="226"/>
      <c r="J237" s="226"/>
      <c r="K237" s="226"/>
      <c r="L237" s="3"/>
      <c r="M237" s="3"/>
      <c r="N237" s="216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43"/>
      <c r="AM237" s="226"/>
      <c r="AN237" s="227"/>
      <c r="AO237" s="226"/>
      <c r="AP237" s="226"/>
      <c r="AQ237" s="226"/>
      <c r="AR237" s="3"/>
      <c r="AS237" s="3"/>
      <c r="AT237" s="3"/>
      <c r="AU237" s="143">
        <f>AV237+AW237+AX237+AY237+AZ237+BU237</f>
        <v>0</v>
      </c>
      <c r="AV237" s="226"/>
      <c r="AW237" s="227">
        <v>0</v>
      </c>
      <c r="AX237" s="226"/>
      <c r="AY237" s="226"/>
      <c r="AZ237" s="226">
        <v>0</v>
      </c>
      <c r="BA237" s="143">
        <f>BB237+BC237+BD237+BE237+BF237+CG237</f>
        <v>0</v>
      </c>
      <c r="BB237" s="226"/>
      <c r="BC237" s="227"/>
      <c r="BD237" s="226"/>
      <c r="BE237" s="226"/>
      <c r="BF237" s="226"/>
    </row>
    <row r="238" spans="1:58" ht="12">
      <c r="A238" s="72"/>
      <c r="B238" s="166"/>
      <c r="C238" s="221" t="s">
        <v>418</v>
      </c>
      <c r="D238" s="228" t="s">
        <v>419</v>
      </c>
      <c r="E238" s="229" t="s">
        <v>420</v>
      </c>
      <c r="F238" s="87">
        <f>G238+H238+I238+J238+K238</f>
        <v>600000</v>
      </c>
      <c r="G238" s="26"/>
      <c r="H238" s="52">
        <v>600000</v>
      </c>
      <c r="I238" s="26"/>
      <c r="J238" s="26"/>
      <c r="K238" s="26"/>
      <c r="L238" s="15"/>
      <c r="M238" s="15"/>
      <c r="N238" s="16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87"/>
      <c r="AM238" s="26"/>
      <c r="AN238" s="52"/>
      <c r="AO238" s="26"/>
      <c r="AP238" s="26"/>
      <c r="AQ238" s="26"/>
      <c r="AR238" s="15"/>
      <c r="AS238" s="15"/>
      <c r="AT238" s="15"/>
      <c r="AU238" s="87">
        <f>AV238+AW238+AX238+AY238+AZ238</f>
        <v>1000000</v>
      </c>
      <c r="AV238" s="26"/>
      <c r="AW238" s="52">
        <v>1000000</v>
      </c>
      <c r="AX238" s="26"/>
      <c r="AY238" s="26"/>
      <c r="AZ238" s="26"/>
      <c r="BA238" s="87">
        <f>BB238+BC238+BD238+BE238+BF238</f>
        <v>600000</v>
      </c>
      <c r="BB238" s="26"/>
      <c r="BC238" s="52">
        <v>600000</v>
      </c>
      <c r="BD238" s="26"/>
      <c r="BE238" s="26"/>
      <c r="BF238" s="26"/>
    </row>
    <row r="239" spans="1:58" ht="12">
      <c r="A239" s="72"/>
      <c r="B239" s="166"/>
      <c r="C239" s="221" t="s">
        <v>421</v>
      </c>
      <c r="D239" s="12">
        <v>512000</v>
      </c>
      <c r="E239" s="222" t="s">
        <v>422</v>
      </c>
      <c r="F239" s="86">
        <f>G239+H239+I239+J239+K239</f>
        <v>1438000</v>
      </c>
      <c r="G239" s="26"/>
      <c r="H239" s="26">
        <f>H240+H242+H253</f>
        <v>1438000</v>
      </c>
      <c r="I239" s="26"/>
      <c r="J239" s="26"/>
      <c r="K239" s="26"/>
      <c r="L239" s="15"/>
      <c r="M239" s="15"/>
      <c r="N239" s="16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87">
        <f>AM239+AN239+AO239+AP239+AQ239</f>
        <v>8000000</v>
      </c>
      <c r="AM239" s="26"/>
      <c r="AN239" s="26">
        <f>AN243</f>
        <v>8000000</v>
      </c>
      <c r="AO239" s="26"/>
      <c r="AP239" s="26"/>
      <c r="AQ239" s="26"/>
      <c r="AR239" s="15"/>
      <c r="AS239" s="15">
        <f>AL239-AN239-AQ239</f>
        <v>0</v>
      </c>
      <c r="AT239" s="15"/>
      <c r="AU239" s="86">
        <f>AV239+AW239+AX239+AY239+AZ239</f>
        <v>105000</v>
      </c>
      <c r="AV239" s="26"/>
      <c r="AW239" s="26">
        <f>AW242+AW240</f>
        <v>0</v>
      </c>
      <c r="AX239" s="26">
        <f>AX242</f>
        <v>0</v>
      </c>
      <c r="AY239" s="26">
        <f>AY242</f>
        <v>0</v>
      </c>
      <c r="AZ239" s="26">
        <f>AZ242</f>
        <v>105000</v>
      </c>
      <c r="BA239" s="86">
        <f>BB239+BC239+BD239+BE239+BF239</f>
        <v>1438000</v>
      </c>
      <c r="BB239" s="26"/>
      <c r="BC239" s="26">
        <f>BC240+BC242+BC253</f>
        <v>1438000</v>
      </c>
      <c r="BD239" s="26"/>
      <c r="BE239" s="26"/>
      <c r="BF239" s="26"/>
    </row>
    <row r="240" spans="1:58" ht="12">
      <c r="A240" s="72"/>
      <c r="B240" s="166"/>
      <c r="C240" s="221" t="s">
        <v>423</v>
      </c>
      <c r="D240" s="12">
        <v>512100</v>
      </c>
      <c r="E240" s="222" t="s">
        <v>424</v>
      </c>
      <c r="F240" s="86"/>
      <c r="G240" s="26"/>
      <c r="H240" s="26">
        <f>H241</f>
        <v>550000</v>
      </c>
      <c r="I240" s="26"/>
      <c r="J240" s="26"/>
      <c r="K240" s="26"/>
      <c r="L240" s="15"/>
      <c r="M240" s="15"/>
      <c r="N240" s="16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87"/>
      <c r="AM240" s="26"/>
      <c r="AN240" s="26"/>
      <c r="AO240" s="26"/>
      <c r="AP240" s="26"/>
      <c r="AQ240" s="26"/>
      <c r="AR240" s="15"/>
      <c r="AS240" s="15"/>
      <c r="AT240" s="15"/>
      <c r="AU240" s="86">
        <f>AV240+AW240+AX240+AY240+AZ240</f>
        <v>0</v>
      </c>
      <c r="AV240" s="26"/>
      <c r="AW240" s="26">
        <f>AW241</f>
        <v>0</v>
      </c>
      <c r="AX240" s="26"/>
      <c r="AY240" s="26"/>
      <c r="AZ240" s="26"/>
      <c r="BA240" s="86"/>
      <c r="BB240" s="26"/>
      <c r="BC240" s="26">
        <f>BC241</f>
        <v>550000</v>
      </c>
      <c r="BD240" s="26"/>
      <c r="BE240" s="26"/>
      <c r="BF240" s="26"/>
    </row>
    <row r="241" spans="1:58" ht="12">
      <c r="A241" s="223"/>
      <c r="B241" s="217"/>
      <c r="C241" s="224" t="s">
        <v>425</v>
      </c>
      <c r="D241" s="230">
        <v>512111</v>
      </c>
      <c r="E241" s="231" t="s">
        <v>426</v>
      </c>
      <c r="F241" s="86">
        <f aca="true" t="shared" si="59" ref="F241:F251">G241+H241+I241+J241+K241</f>
        <v>550000</v>
      </c>
      <c r="G241" s="226"/>
      <c r="H241" s="52">
        <v>550000</v>
      </c>
      <c r="I241" s="226"/>
      <c r="J241" s="226"/>
      <c r="K241" s="226"/>
      <c r="L241" s="3"/>
      <c r="M241" s="3"/>
      <c r="N241" s="216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143"/>
      <c r="AM241" s="226"/>
      <c r="AN241" s="226"/>
      <c r="AO241" s="226"/>
      <c r="AP241" s="226"/>
      <c r="AQ241" s="226"/>
      <c r="AR241" s="3"/>
      <c r="AS241" s="3"/>
      <c r="AT241" s="3"/>
      <c r="AU241" s="86">
        <f>AV241+AW241+AX241+AY241+AZ241</f>
        <v>0</v>
      </c>
      <c r="AV241" s="226"/>
      <c r="AW241" s="227"/>
      <c r="AX241" s="226"/>
      <c r="AY241" s="226"/>
      <c r="AZ241" s="226"/>
      <c r="BA241" s="86">
        <f>BB241+BC241+BD241+BE241+BF241</f>
        <v>550000</v>
      </c>
      <c r="BB241" s="226"/>
      <c r="BC241" s="52">
        <v>550000</v>
      </c>
      <c r="BD241" s="226"/>
      <c r="BE241" s="226"/>
      <c r="BF241" s="226"/>
    </row>
    <row r="242" spans="1:58" ht="12">
      <c r="A242" s="72"/>
      <c r="B242" s="166"/>
      <c r="C242" s="221" t="s">
        <v>427</v>
      </c>
      <c r="D242" s="12">
        <v>512200</v>
      </c>
      <c r="E242" s="229" t="s">
        <v>428</v>
      </c>
      <c r="F242" s="86">
        <f t="shared" si="59"/>
        <v>919300</v>
      </c>
      <c r="G242" s="26"/>
      <c r="H242" s="52">
        <f>H243+H244+H245+H246+H247+H248</f>
        <v>888000</v>
      </c>
      <c r="I242" s="26"/>
      <c r="J242" s="26"/>
      <c r="K242" s="26">
        <f>K243+K245+K246+K247+K248</f>
        <v>31300</v>
      </c>
      <c r="L242" s="15"/>
      <c r="M242" s="15"/>
      <c r="N242" s="16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87">
        <f>AM242+AN242+AO242+AP242+AQ242</f>
        <v>8000000</v>
      </c>
      <c r="AM242" s="26"/>
      <c r="AN242" s="52">
        <v>8000000</v>
      </c>
      <c r="AO242" s="26"/>
      <c r="AP242" s="26"/>
      <c r="AQ242" s="26"/>
      <c r="AR242" s="15"/>
      <c r="AS242" s="15">
        <f>AL242-AN242-AQ242</f>
        <v>0</v>
      </c>
      <c r="AT242" s="15"/>
      <c r="AU242" s="87">
        <f aca="true" t="shared" si="60" ref="AU242:AU251">AV242+AW242+AX242+AY242+AZ242</f>
        <v>105000</v>
      </c>
      <c r="AV242" s="26"/>
      <c r="AW242" s="52">
        <f>AW243+AW245+AW246+AW247+AW248</f>
        <v>0</v>
      </c>
      <c r="AX242" s="52">
        <f>AX243+AX245+AX246+AX247+AX248</f>
        <v>0</v>
      </c>
      <c r="AY242" s="52">
        <f>AY243+AY245+AY246+AY247+AY248</f>
        <v>0</v>
      </c>
      <c r="AZ242" s="52">
        <f>AZ243+AZ245+AZ246+AZ247+AZ248+AZ244</f>
        <v>105000</v>
      </c>
      <c r="BA242" s="86">
        <f>BB242+BC242+BD242+BE242+BF242</f>
        <v>919300</v>
      </c>
      <c r="BB242" s="26"/>
      <c r="BC242" s="52">
        <f>BC243+BC244+BC245+BC246+BC247+BC248</f>
        <v>888000</v>
      </c>
      <c r="BD242" s="26"/>
      <c r="BE242" s="26"/>
      <c r="BF242" s="26">
        <f>BF243+BF245+BF246+BF247+BF248</f>
        <v>31300</v>
      </c>
    </row>
    <row r="243" spans="1:58" ht="12">
      <c r="A243" s="223"/>
      <c r="B243" s="217"/>
      <c r="C243" s="232" t="s">
        <v>429</v>
      </c>
      <c r="D243" s="163">
        <v>512211</v>
      </c>
      <c r="E243" s="233" t="s">
        <v>247</v>
      </c>
      <c r="F243" s="77">
        <f t="shared" si="59"/>
        <v>0</v>
      </c>
      <c r="G243" s="234"/>
      <c r="H243" s="235"/>
      <c r="I243" s="234"/>
      <c r="J243" s="236"/>
      <c r="K243" s="235"/>
      <c r="N243" s="2">
        <f>+F243/1.2</f>
        <v>0</v>
      </c>
      <c r="AL243" s="77">
        <f>AM243+AN243+AO243+AP243+AQ243</f>
        <v>8000000</v>
      </c>
      <c r="AM243" s="234"/>
      <c r="AN243" s="235">
        <v>8000000</v>
      </c>
      <c r="AO243" s="234"/>
      <c r="AP243" s="236"/>
      <c r="AQ243" s="235"/>
      <c r="AS243" s="1">
        <f>AL243-AN243-AQ243</f>
        <v>0</v>
      </c>
      <c r="AU243" s="77">
        <f t="shared" si="60"/>
        <v>20000</v>
      </c>
      <c r="AV243" s="234"/>
      <c r="AW243" s="235"/>
      <c r="AX243" s="234"/>
      <c r="AY243" s="236"/>
      <c r="AZ243" s="235">
        <v>20000</v>
      </c>
      <c r="BA243" s="77">
        <f>BB243+BC243+BD243+BE243+BF243</f>
        <v>0</v>
      </c>
      <c r="BB243" s="234"/>
      <c r="BC243" s="235"/>
      <c r="BD243" s="234"/>
      <c r="BE243" s="236"/>
      <c r="BF243" s="235"/>
    </row>
    <row r="244" spans="1:58" ht="12">
      <c r="A244" s="223"/>
      <c r="B244" s="217"/>
      <c r="C244" s="232"/>
      <c r="D244" s="163">
        <v>512212</v>
      </c>
      <c r="E244" s="233" t="s">
        <v>461</v>
      </c>
      <c r="F244" s="77"/>
      <c r="G244" s="234"/>
      <c r="H244" s="235"/>
      <c r="I244" s="234"/>
      <c r="J244" s="236"/>
      <c r="K244" s="235"/>
      <c r="AL244" s="77"/>
      <c r="AM244" s="234"/>
      <c r="AN244" s="235"/>
      <c r="AO244" s="234"/>
      <c r="AP244" s="236"/>
      <c r="AQ244" s="235"/>
      <c r="AU244" s="77">
        <f t="shared" si="60"/>
        <v>70000</v>
      </c>
      <c r="AV244" s="234"/>
      <c r="AW244" s="235"/>
      <c r="AX244" s="234"/>
      <c r="AY244" s="236"/>
      <c r="AZ244" s="235">
        <v>70000</v>
      </c>
      <c r="BA244" s="77"/>
      <c r="BB244" s="234"/>
      <c r="BC244" s="235"/>
      <c r="BD244" s="234"/>
      <c r="BE244" s="236"/>
      <c r="BF244" s="235"/>
    </row>
    <row r="245" spans="1:58" ht="12">
      <c r="A245" s="223"/>
      <c r="B245" s="217"/>
      <c r="C245" s="232" t="s">
        <v>430</v>
      </c>
      <c r="D245" s="163">
        <v>512221</v>
      </c>
      <c r="E245" s="233" t="s">
        <v>249</v>
      </c>
      <c r="F245" s="77">
        <f t="shared" si="59"/>
        <v>0</v>
      </c>
      <c r="G245" s="234"/>
      <c r="H245" s="235"/>
      <c r="I245" s="234"/>
      <c r="J245" s="236"/>
      <c r="K245" s="235"/>
      <c r="AL245" s="77"/>
      <c r="AM245" s="234"/>
      <c r="AN245" s="235"/>
      <c r="AO245" s="234"/>
      <c r="AP245" s="236"/>
      <c r="AQ245" s="235"/>
      <c r="AU245" s="77">
        <f t="shared" si="60"/>
        <v>0</v>
      </c>
      <c r="AV245" s="234"/>
      <c r="AW245" s="235"/>
      <c r="AX245" s="234"/>
      <c r="AY245" s="236"/>
      <c r="AZ245" s="235"/>
      <c r="BA245" s="77">
        <f aca="true" t="shared" si="61" ref="BA245:BA251">BB245+BC245+BD245+BE245+BF245</f>
        <v>0</v>
      </c>
      <c r="BB245" s="234"/>
      <c r="BC245" s="235"/>
      <c r="BD245" s="234"/>
      <c r="BE245" s="236"/>
      <c r="BF245" s="235"/>
    </row>
    <row r="246" spans="1:58" ht="12">
      <c r="A246" s="223"/>
      <c r="B246" s="217"/>
      <c r="C246" s="232" t="s">
        <v>431</v>
      </c>
      <c r="D246" s="163">
        <v>512222</v>
      </c>
      <c r="E246" s="233" t="s">
        <v>432</v>
      </c>
      <c r="F246" s="77">
        <f t="shared" si="59"/>
        <v>0</v>
      </c>
      <c r="G246" s="234"/>
      <c r="H246" s="235"/>
      <c r="I246" s="234"/>
      <c r="J246" s="236"/>
      <c r="K246" s="235"/>
      <c r="AL246" s="77"/>
      <c r="AM246" s="234"/>
      <c r="AN246" s="235"/>
      <c r="AO246" s="234"/>
      <c r="AP246" s="236"/>
      <c r="AQ246" s="235"/>
      <c r="AU246" s="77">
        <f t="shared" si="60"/>
        <v>0</v>
      </c>
      <c r="AV246" s="234"/>
      <c r="AW246" s="235"/>
      <c r="AX246" s="234"/>
      <c r="AY246" s="236"/>
      <c r="AZ246" s="235"/>
      <c r="BA246" s="77">
        <f t="shared" si="61"/>
        <v>0</v>
      </c>
      <c r="BB246" s="234"/>
      <c r="BC246" s="235"/>
      <c r="BD246" s="234"/>
      <c r="BE246" s="236"/>
      <c r="BF246" s="235"/>
    </row>
    <row r="247" spans="1:58" ht="12">
      <c r="A247" s="223"/>
      <c r="B247" s="217"/>
      <c r="C247" s="232" t="s">
        <v>433</v>
      </c>
      <c r="D247" s="163">
        <v>512232</v>
      </c>
      <c r="E247" s="233" t="s">
        <v>434</v>
      </c>
      <c r="F247" s="77">
        <f t="shared" si="59"/>
        <v>0</v>
      </c>
      <c r="G247" s="234"/>
      <c r="H247" s="235"/>
      <c r="I247" s="234"/>
      <c r="J247" s="236"/>
      <c r="K247" s="235"/>
      <c r="AL247" s="77"/>
      <c r="AM247" s="234"/>
      <c r="AN247" s="235"/>
      <c r="AO247" s="234"/>
      <c r="AP247" s="236"/>
      <c r="AQ247" s="235"/>
      <c r="AU247" s="77">
        <f t="shared" si="60"/>
        <v>5000</v>
      </c>
      <c r="AV247" s="234"/>
      <c r="AW247" s="235">
        <v>0</v>
      </c>
      <c r="AX247" s="234"/>
      <c r="AY247" s="236"/>
      <c r="AZ247" s="235">
        <v>5000</v>
      </c>
      <c r="BA247" s="77">
        <f t="shared" si="61"/>
        <v>0</v>
      </c>
      <c r="BB247" s="234"/>
      <c r="BC247" s="235"/>
      <c r="BD247" s="234"/>
      <c r="BE247" s="236"/>
      <c r="BF247" s="235"/>
    </row>
    <row r="248" spans="1:58" ht="12">
      <c r="A248" s="223"/>
      <c r="B248" s="217"/>
      <c r="C248" s="232" t="s">
        <v>435</v>
      </c>
      <c r="D248" s="163">
        <v>512251</v>
      </c>
      <c r="E248" s="233" t="s">
        <v>255</v>
      </c>
      <c r="F248" s="77">
        <f t="shared" si="59"/>
        <v>919300</v>
      </c>
      <c r="G248" s="234"/>
      <c r="H248" s="235">
        <v>888000</v>
      </c>
      <c r="I248" s="234"/>
      <c r="J248" s="236"/>
      <c r="K248" s="235">
        <v>31300</v>
      </c>
      <c r="AL248" s="77"/>
      <c r="AM248" s="234"/>
      <c r="AN248" s="235"/>
      <c r="AO248" s="234"/>
      <c r="AP248" s="236"/>
      <c r="AQ248" s="235"/>
      <c r="AU248" s="77">
        <f t="shared" si="60"/>
        <v>10000</v>
      </c>
      <c r="AV248" s="234"/>
      <c r="AW248" s="235"/>
      <c r="AX248" s="234"/>
      <c r="AY248" s="236"/>
      <c r="AZ248" s="235">
        <v>10000</v>
      </c>
      <c r="BA248" s="77">
        <f t="shared" si="61"/>
        <v>919300</v>
      </c>
      <c r="BB248" s="234"/>
      <c r="BC248" s="235">
        <v>888000</v>
      </c>
      <c r="BD248" s="234"/>
      <c r="BE248" s="236"/>
      <c r="BF248" s="235">
        <v>31300</v>
      </c>
    </row>
    <row r="249" spans="1:58" ht="12">
      <c r="A249" s="72"/>
      <c r="B249" s="166"/>
      <c r="C249" s="237" t="s">
        <v>436</v>
      </c>
      <c r="D249" s="12">
        <v>515100</v>
      </c>
      <c r="E249" s="19" t="s">
        <v>437</v>
      </c>
      <c r="F249" s="86">
        <f t="shared" si="59"/>
        <v>0</v>
      </c>
      <c r="G249" s="238"/>
      <c r="H249" s="17">
        <f>H250+H251</f>
        <v>0</v>
      </c>
      <c r="I249" s="238"/>
      <c r="J249" s="239"/>
      <c r="K249" s="17">
        <f>K250+K251</f>
        <v>0</v>
      </c>
      <c r="L249" s="15"/>
      <c r="M249" s="15"/>
      <c r="N249" s="16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86">
        <f aca="true" t="shared" si="62" ref="AL249:AL254">AM249+AN249+AO249+AP249+AQ249</f>
        <v>1500000</v>
      </c>
      <c r="AM249" s="238"/>
      <c r="AN249" s="17">
        <f>AN250</f>
        <v>1500000</v>
      </c>
      <c r="AO249" s="238"/>
      <c r="AP249" s="239"/>
      <c r="AQ249" s="14"/>
      <c r="AR249" s="15"/>
      <c r="AS249" s="15">
        <f aca="true" t="shared" si="63" ref="AS249:AS254">AL249-AN249-AQ249</f>
        <v>0</v>
      </c>
      <c r="AT249" s="15"/>
      <c r="AU249" s="86">
        <f t="shared" si="60"/>
        <v>0</v>
      </c>
      <c r="AV249" s="238"/>
      <c r="AW249" s="17">
        <f>AW250</f>
        <v>0</v>
      </c>
      <c r="AX249" s="238"/>
      <c r="AY249" s="239"/>
      <c r="AZ249" s="17">
        <f>AZ250+AZ251</f>
        <v>0</v>
      </c>
      <c r="BA249" s="86">
        <f t="shared" si="61"/>
        <v>0</v>
      </c>
      <c r="BB249" s="238"/>
      <c r="BC249" s="17">
        <f>BC250+BC251</f>
        <v>0</v>
      </c>
      <c r="BD249" s="238"/>
      <c r="BE249" s="239"/>
      <c r="BF249" s="17">
        <f>BF250+BF251</f>
        <v>0</v>
      </c>
    </row>
    <row r="250" spans="1:58" ht="12">
      <c r="A250" s="223"/>
      <c r="B250" s="217"/>
      <c r="C250" s="232" t="s">
        <v>438</v>
      </c>
      <c r="D250" s="163">
        <v>515110</v>
      </c>
      <c r="E250" s="233" t="s">
        <v>439</v>
      </c>
      <c r="F250" s="77">
        <f t="shared" si="59"/>
        <v>0</v>
      </c>
      <c r="G250" s="234"/>
      <c r="H250" s="235"/>
      <c r="I250" s="234"/>
      <c r="J250" s="236"/>
      <c r="K250" s="235"/>
      <c r="AL250" s="77">
        <f t="shared" si="62"/>
        <v>1500000</v>
      </c>
      <c r="AM250" s="234"/>
      <c r="AN250" s="235">
        <f>AN251+AN252</f>
        <v>1500000</v>
      </c>
      <c r="AO250" s="234"/>
      <c r="AP250" s="236"/>
      <c r="AQ250" s="235"/>
      <c r="AS250" s="1">
        <f t="shared" si="63"/>
        <v>0</v>
      </c>
      <c r="AU250" s="77">
        <f t="shared" si="60"/>
        <v>0</v>
      </c>
      <c r="AV250" s="234"/>
      <c r="AW250" s="235"/>
      <c r="AX250" s="234"/>
      <c r="AY250" s="236"/>
      <c r="AZ250" s="235"/>
      <c r="BA250" s="77">
        <f t="shared" si="61"/>
        <v>0</v>
      </c>
      <c r="BB250" s="234"/>
      <c r="BC250" s="235"/>
      <c r="BD250" s="234"/>
      <c r="BE250" s="236"/>
      <c r="BF250" s="235"/>
    </row>
    <row r="251" spans="1:58" ht="12">
      <c r="A251" s="223"/>
      <c r="B251" s="217"/>
      <c r="C251" s="232" t="s">
        <v>440</v>
      </c>
      <c r="D251" s="163">
        <v>515111</v>
      </c>
      <c r="E251" s="233" t="s">
        <v>441</v>
      </c>
      <c r="F251" s="77">
        <f t="shared" si="59"/>
        <v>0</v>
      </c>
      <c r="G251" s="234"/>
      <c r="H251" s="235"/>
      <c r="I251" s="234"/>
      <c r="J251" s="236"/>
      <c r="K251" s="235"/>
      <c r="AL251" s="77">
        <f t="shared" si="62"/>
        <v>1000000</v>
      </c>
      <c r="AM251" s="234"/>
      <c r="AN251" s="235">
        <v>1000000</v>
      </c>
      <c r="AO251" s="234"/>
      <c r="AP251" s="236"/>
      <c r="AQ251" s="235"/>
      <c r="AS251" s="1">
        <f t="shared" si="63"/>
        <v>0</v>
      </c>
      <c r="AU251" s="77">
        <f t="shared" si="60"/>
        <v>0</v>
      </c>
      <c r="AV251" s="234"/>
      <c r="AW251" s="235"/>
      <c r="AX251" s="234"/>
      <c r="AY251" s="236"/>
      <c r="AZ251" s="235"/>
      <c r="BA251" s="77">
        <f t="shared" si="61"/>
        <v>0</v>
      </c>
      <c r="BB251" s="234"/>
      <c r="BC251" s="235"/>
      <c r="BD251" s="234"/>
      <c r="BE251" s="236"/>
      <c r="BF251" s="235"/>
    </row>
    <row r="252" spans="1:58" ht="12">
      <c r="A252" s="223"/>
      <c r="B252" s="217"/>
      <c r="C252" s="232"/>
      <c r="D252" s="163"/>
      <c r="E252" s="233"/>
      <c r="F252" s="77"/>
      <c r="G252" s="234"/>
      <c r="H252" s="235"/>
      <c r="I252" s="234"/>
      <c r="J252" s="236"/>
      <c r="K252" s="235"/>
      <c r="AL252" s="77">
        <f t="shared" si="62"/>
        <v>500000</v>
      </c>
      <c r="AM252" s="234"/>
      <c r="AN252" s="235">
        <v>500000</v>
      </c>
      <c r="AO252" s="234"/>
      <c r="AP252" s="236"/>
      <c r="AQ252" s="235"/>
      <c r="AS252" s="1">
        <f t="shared" si="63"/>
        <v>0</v>
      </c>
      <c r="AU252" s="77"/>
      <c r="AV252" s="234"/>
      <c r="AW252" s="235"/>
      <c r="AX252" s="234"/>
      <c r="AY252" s="236"/>
      <c r="AZ252" s="235"/>
      <c r="BA252" s="77"/>
      <c r="BB252" s="234"/>
      <c r="BC252" s="235"/>
      <c r="BD252" s="234"/>
      <c r="BE252" s="236"/>
      <c r="BF252" s="235"/>
    </row>
    <row r="253" spans="1:58" ht="12">
      <c r="A253" s="72"/>
      <c r="B253" s="166"/>
      <c r="C253" s="221" t="s">
        <v>442</v>
      </c>
      <c r="D253" s="12">
        <v>512500</v>
      </c>
      <c r="E253" s="19" t="s">
        <v>443</v>
      </c>
      <c r="F253" s="206">
        <f>G253+H253+I253+J253+K253</f>
        <v>500000</v>
      </c>
      <c r="G253" s="206">
        <f>G254</f>
        <v>0</v>
      </c>
      <c r="H253" s="206">
        <f>H254</f>
        <v>0</v>
      </c>
      <c r="I253" s="206">
        <f>I254</f>
        <v>0</v>
      </c>
      <c r="J253" s="206">
        <f>J254</f>
        <v>0</v>
      </c>
      <c r="K253" s="17">
        <f>K254</f>
        <v>500000</v>
      </c>
      <c r="L253" s="15"/>
      <c r="M253" s="15"/>
      <c r="N253" s="16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87">
        <f t="shared" si="62"/>
        <v>1400000</v>
      </c>
      <c r="AM253" s="238"/>
      <c r="AN253" s="17">
        <f>AN254</f>
        <v>1200000</v>
      </c>
      <c r="AO253" s="238"/>
      <c r="AP253" s="239"/>
      <c r="AQ253" s="17">
        <f>AQ254</f>
        <v>200000</v>
      </c>
      <c r="AR253" s="15"/>
      <c r="AS253" s="15">
        <f t="shared" si="63"/>
        <v>0</v>
      </c>
      <c r="AT253" s="15"/>
      <c r="AU253" s="206">
        <f>AV253+AW253+AX253+AY253+AZ253</f>
        <v>1148000</v>
      </c>
      <c r="AV253" s="206">
        <f>AV254</f>
        <v>0</v>
      </c>
      <c r="AW253" s="206">
        <f>AW254</f>
        <v>1000000</v>
      </c>
      <c r="AX253" s="206">
        <f>AX254</f>
        <v>48000</v>
      </c>
      <c r="AY253" s="206">
        <f>AY254</f>
        <v>0</v>
      </c>
      <c r="AZ253" s="17">
        <f>AZ254</f>
        <v>100000</v>
      </c>
      <c r="BA253" s="206">
        <f>BB253+BC253+BD253+BE253+BF253</f>
        <v>509000</v>
      </c>
      <c r="BB253" s="206">
        <f>BB254</f>
        <v>0</v>
      </c>
      <c r="BC253" s="206">
        <f>BC254</f>
        <v>0</v>
      </c>
      <c r="BD253" s="206">
        <f>BD254</f>
        <v>9000</v>
      </c>
      <c r="BE253" s="206">
        <f>BE254</f>
        <v>0</v>
      </c>
      <c r="BF253" s="17">
        <f>BF254</f>
        <v>500000</v>
      </c>
    </row>
    <row r="254" spans="1:58" ht="12">
      <c r="A254" s="223"/>
      <c r="B254" s="217"/>
      <c r="C254" s="232" t="s">
        <v>444</v>
      </c>
      <c r="D254" s="163">
        <v>512511</v>
      </c>
      <c r="E254" s="233" t="s">
        <v>445</v>
      </c>
      <c r="F254" s="77">
        <f>G254+H254+I254+J254+K254</f>
        <v>500000</v>
      </c>
      <c r="G254" s="234"/>
      <c r="H254" s="235"/>
      <c r="I254" s="235"/>
      <c r="J254" s="240"/>
      <c r="K254" s="235">
        <v>500000</v>
      </c>
      <c r="N254" s="2">
        <f>+F254/1.2</f>
        <v>416666.6666666667</v>
      </c>
      <c r="AL254" s="77">
        <f t="shared" si="62"/>
        <v>1400000</v>
      </c>
      <c r="AM254" s="234"/>
      <c r="AN254" s="235">
        <v>1200000</v>
      </c>
      <c r="AO254" s="235"/>
      <c r="AP254" s="240"/>
      <c r="AQ254" s="235">
        <v>200000</v>
      </c>
      <c r="AS254" s="1">
        <f t="shared" si="63"/>
        <v>0</v>
      </c>
      <c r="AU254" s="77">
        <f>AV254+AW254+AX254+AY254+AZ254</f>
        <v>1148000</v>
      </c>
      <c r="AV254" s="234"/>
      <c r="AW254" s="235">
        <v>1000000</v>
      </c>
      <c r="AX254" s="235">
        <v>48000</v>
      </c>
      <c r="AY254" s="240"/>
      <c r="AZ254" s="235">
        <v>100000</v>
      </c>
      <c r="BA254" s="77">
        <f>BB254+BC254+BD254+BE254+BF254</f>
        <v>509000</v>
      </c>
      <c r="BB254" s="234"/>
      <c r="BC254" s="235"/>
      <c r="BD254" s="235">
        <v>9000</v>
      </c>
      <c r="BE254" s="240"/>
      <c r="BF254" s="235">
        <v>500000</v>
      </c>
    </row>
    <row r="255" spans="1:58" ht="12">
      <c r="A255" s="223"/>
      <c r="B255" s="217"/>
      <c r="C255" s="224"/>
      <c r="D255" s="163"/>
      <c r="E255" s="233"/>
      <c r="F255" s="77"/>
      <c r="G255" s="234"/>
      <c r="H255" s="234"/>
      <c r="I255" s="235"/>
      <c r="J255" s="240"/>
      <c r="K255" s="235"/>
      <c r="N255" s="2">
        <f>+F255/1.2</f>
        <v>0</v>
      </c>
      <c r="AL255" s="77"/>
      <c r="AM255" s="234"/>
      <c r="AN255" s="234"/>
      <c r="AO255" s="235"/>
      <c r="AP255" s="240"/>
      <c r="AQ255" s="235"/>
      <c r="AU255" s="77"/>
      <c r="AV255" s="234"/>
      <c r="AW255" s="234"/>
      <c r="AX255" s="235"/>
      <c r="AY255" s="240"/>
      <c r="AZ255" s="235"/>
      <c r="BA255" s="77"/>
      <c r="BB255" s="234"/>
      <c r="BC255" s="234"/>
      <c r="BD255" s="235"/>
      <c r="BE255" s="240"/>
      <c r="BF255" s="235"/>
    </row>
    <row r="256" spans="1:58" ht="12.75" customHeight="1">
      <c r="A256" s="262" t="s">
        <v>446</v>
      </c>
      <c r="B256" s="262"/>
      <c r="C256" s="262"/>
      <c r="D256" s="262"/>
      <c r="E256" s="262"/>
      <c r="F256" s="241">
        <f>+G256+H256+I256+J256+K256</f>
        <v>315447444</v>
      </c>
      <c r="G256" s="242">
        <f>G38</f>
        <v>0</v>
      </c>
      <c r="H256" s="243">
        <f>+H233+H231+H226+H220+H60+H38</f>
        <v>25550000</v>
      </c>
      <c r="I256" s="243">
        <f>+I233+I231+I226+I220+I60+I38+I222</f>
        <v>279292514</v>
      </c>
      <c r="J256" s="244">
        <f>+J233+J231+J226+J220+J60+J38</f>
        <v>400000</v>
      </c>
      <c r="K256" s="243">
        <f>+K233+K231+K226+K220+K60+K38</f>
        <v>10204930</v>
      </c>
      <c r="L256" s="62"/>
      <c r="M256" s="62"/>
      <c r="N256" s="63">
        <f>+I256/1.2</f>
        <v>232743761.6666667</v>
      </c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241" t="e">
        <f>+AM256+AN256+AO256+AP256+AQ256</f>
        <v>#VALUE!</v>
      </c>
      <c r="AM256" s="242"/>
      <c r="AN256" s="243">
        <f>+AN233+AN231+AN226+AN220+AN60+AN38</f>
        <v>30700000</v>
      </c>
      <c r="AO256" s="243" t="e">
        <f>+AO233+AO231+AO226+AO220+AO60+AO38</f>
        <v>#VALUE!</v>
      </c>
      <c r="AP256" s="244">
        <f>+AP233+AP231+AP226+AP220+AP60+AP38</f>
        <v>150000</v>
      </c>
      <c r="AQ256" s="243">
        <f>+AQ233+AQ231+AQ226+AQ220+AQ60+AQ38</f>
        <v>9330000</v>
      </c>
      <c r="AR256" s="62"/>
      <c r="AS256" s="62"/>
      <c r="AT256" s="62"/>
      <c r="AU256" s="241">
        <f>+AV256+AW256+AX256+AY256+AZ256</f>
        <v>292821068</v>
      </c>
      <c r="AV256" s="242">
        <f>AV38</f>
        <v>0</v>
      </c>
      <c r="AW256" s="243">
        <f>+AW233+AW231+AW226+AW220+AW60+AW38</f>
        <v>19212000</v>
      </c>
      <c r="AX256" s="243">
        <f>+AX233+AX231+AX226+AX220+AX60+AX38+AX222</f>
        <v>262907068</v>
      </c>
      <c r="AY256" s="244">
        <f>+AY233+AY231+AY226+AY220+AY60+AY38</f>
        <v>280000</v>
      </c>
      <c r="AZ256" s="243">
        <f>+AZ233+AZ231+AZ226+AZ220+AZ60+AZ38+AZ224</f>
        <v>10422000</v>
      </c>
      <c r="BA256" s="241">
        <f>+BB256+BC256+BD256+BE256+BF256</f>
        <v>318864304</v>
      </c>
      <c r="BB256" s="242">
        <f>BB38</f>
        <v>0</v>
      </c>
      <c r="BC256" s="243">
        <f>+BC233+BC231+BC226+BC220+BC60+BC38</f>
        <v>25550000</v>
      </c>
      <c r="BD256" s="243">
        <f>+BD233+BD231+BD226+BD220+BD60+BD38+BD222</f>
        <v>282709374</v>
      </c>
      <c r="BE256" s="244">
        <f>+BE233+BE231+BE226+BE220+BE60+BE38</f>
        <v>400000</v>
      </c>
      <c r="BF256" s="243">
        <f>+BF233+BF231+BF226+BF220+BF60+BF38+BF224</f>
        <v>10204930</v>
      </c>
    </row>
    <row r="257" spans="1:58" ht="12">
      <c r="A257" s="245"/>
      <c r="B257" s="246"/>
      <c r="C257" s="246"/>
      <c r="D257" s="5"/>
      <c r="E257" s="5"/>
      <c r="F257" s="5"/>
      <c r="G257" s="5"/>
      <c r="H257" s="5"/>
      <c r="I257" s="5"/>
      <c r="J257" s="5"/>
      <c r="K257" s="5"/>
      <c r="AL257" s="5"/>
      <c r="AM257" s="5"/>
      <c r="AN257" s="5"/>
      <c r="AO257" s="5"/>
      <c r="AP257" s="5"/>
      <c r="AQ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1:58" ht="12">
      <c r="A258" s="245"/>
      <c r="B258" s="254">
        <v>43609</v>
      </c>
      <c r="C258" s="246"/>
      <c r="D258" s="5"/>
      <c r="E258" s="5"/>
      <c r="F258" s="5"/>
      <c r="G258" s="5"/>
      <c r="H258" s="5"/>
      <c r="I258" s="247"/>
      <c r="J258" s="247"/>
      <c r="K258" s="247"/>
      <c r="AL258" s="5"/>
      <c r="AM258" s="5"/>
      <c r="AN258" s="5"/>
      <c r="AO258" s="247"/>
      <c r="AP258" s="247"/>
      <c r="AQ258" s="247"/>
      <c r="AU258" s="5"/>
      <c r="AV258" s="5"/>
      <c r="AW258" s="5"/>
      <c r="AX258" s="247"/>
      <c r="AY258" s="247"/>
      <c r="AZ258" s="247"/>
      <c r="BA258" s="5"/>
      <c r="BB258" s="5"/>
      <c r="BC258" s="5"/>
      <c r="BD258" s="247"/>
      <c r="BE258" s="247"/>
      <c r="BF258" s="247"/>
    </row>
    <row r="259" spans="1:58" ht="12">
      <c r="A259" s="245"/>
      <c r="B259" s="246"/>
      <c r="C259" s="246"/>
      <c r="D259" s="5"/>
      <c r="E259" s="5"/>
      <c r="F259" s="5"/>
      <c r="G259" s="5"/>
      <c r="H259" s="5"/>
      <c r="I259" s="247"/>
      <c r="J259" s="247"/>
      <c r="K259" s="247"/>
      <c r="AL259" s="5"/>
      <c r="AM259" s="5"/>
      <c r="AN259" s="5"/>
      <c r="AO259" s="247"/>
      <c r="AP259" s="247"/>
      <c r="AQ259" s="247"/>
      <c r="AU259" s="5"/>
      <c r="AV259" s="5"/>
      <c r="AW259" s="5"/>
      <c r="AX259" s="247"/>
      <c r="AY259" s="247"/>
      <c r="AZ259" s="247"/>
      <c r="BA259" s="5"/>
      <c r="BB259" s="5"/>
      <c r="BC259" s="5"/>
      <c r="BD259" s="247"/>
      <c r="BE259" s="247"/>
      <c r="BF259" s="247"/>
    </row>
    <row r="260" spans="1:58" ht="12">
      <c r="A260" s="245"/>
      <c r="B260" s="1" t="s">
        <v>447</v>
      </c>
      <c r="C260" s="1" t="s">
        <v>448</v>
      </c>
      <c r="D260" s="5"/>
      <c r="E260" s="5"/>
      <c r="F260" s="5"/>
      <c r="G260" s="5"/>
      <c r="H260" s="5"/>
      <c r="I260" s="247"/>
      <c r="J260" s="247"/>
      <c r="K260" s="247"/>
      <c r="AL260" s="5"/>
      <c r="AM260" s="5"/>
      <c r="AN260" s="5"/>
      <c r="AO260" s="247"/>
      <c r="AP260" s="247"/>
      <c r="AQ260" s="247"/>
      <c r="AU260" s="5"/>
      <c r="AV260" s="5"/>
      <c r="AW260" s="5"/>
      <c r="AX260" s="247"/>
      <c r="AY260" s="247"/>
      <c r="AZ260" s="247"/>
      <c r="BA260" s="5"/>
      <c r="BB260" s="5"/>
      <c r="BC260" s="5"/>
      <c r="BD260" s="247"/>
      <c r="BE260" s="247"/>
      <c r="BF260" s="247"/>
    </row>
    <row r="261" spans="1:58" ht="12">
      <c r="A261" s="245"/>
      <c r="B261" s="1" t="s">
        <v>449</v>
      </c>
      <c r="D261" s="5"/>
      <c r="E261" s="5"/>
      <c r="F261" s="5"/>
      <c r="G261" s="5"/>
      <c r="H261" s="5"/>
      <c r="I261" s="247"/>
      <c r="J261" s="247"/>
      <c r="K261" s="247"/>
      <c r="AL261" s="5"/>
      <c r="AM261" s="5"/>
      <c r="AN261" s="5"/>
      <c r="AO261" s="247"/>
      <c r="AP261" s="247"/>
      <c r="AQ261" s="247"/>
      <c r="AU261" s="5"/>
      <c r="AV261" s="5"/>
      <c r="AW261" s="5"/>
      <c r="AX261" s="247"/>
      <c r="AY261" s="247"/>
      <c r="AZ261" s="247"/>
      <c r="BA261" s="5"/>
      <c r="BB261" s="5"/>
      <c r="BC261" s="5"/>
      <c r="BD261" s="247"/>
      <c r="BE261" s="247"/>
      <c r="BF261" s="247"/>
    </row>
    <row r="262" spans="1:58" ht="12">
      <c r="A262" s="245"/>
      <c r="D262" s="5"/>
      <c r="E262" s="5"/>
      <c r="F262" s="5"/>
      <c r="G262" s="5"/>
      <c r="H262" s="5"/>
      <c r="I262" s="247"/>
      <c r="J262" s="247"/>
      <c r="K262" s="247"/>
      <c r="AL262" s="5"/>
      <c r="AM262" s="5"/>
      <c r="AN262" s="5"/>
      <c r="AO262" s="247"/>
      <c r="AP262" s="247"/>
      <c r="AQ262" s="247"/>
      <c r="AU262" s="5"/>
      <c r="AV262" s="5"/>
      <c r="AW262" s="5"/>
      <c r="AX262" s="247"/>
      <c r="AY262" s="247"/>
      <c r="AZ262" s="247"/>
      <c r="BA262" s="5"/>
      <c r="BB262" s="5"/>
      <c r="BC262" s="5"/>
      <c r="BD262" s="247"/>
      <c r="BE262" s="247"/>
      <c r="BF262" s="247"/>
    </row>
    <row r="263" spans="1:58" ht="12">
      <c r="A263" s="245"/>
      <c r="B263" s="248"/>
      <c r="D263" s="5"/>
      <c r="E263" s="5"/>
      <c r="F263" s="5"/>
      <c r="G263" s="5"/>
      <c r="H263" s="5"/>
      <c r="I263" s="247"/>
      <c r="J263" s="247"/>
      <c r="K263" s="247"/>
      <c r="AL263" s="5"/>
      <c r="AM263" s="5"/>
      <c r="AN263" s="5"/>
      <c r="AO263" s="247"/>
      <c r="AP263" s="247"/>
      <c r="AQ263" s="247"/>
      <c r="AU263" s="5"/>
      <c r="AV263" s="5"/>
      <c r="AW263" s="5"/>
      <c r="AX263" s="247"/>
      <c r="AY263" s="247"/>
      <c r="AZ263" s="247"/>
      <c r="BA263" s="5"/>
      <c r="BB263" s="5"/>
      <c r="BC263" s="5"/>
      <c r="BD263" s="247"/>
      <c r="BE263" s="247"/>
      <c r="BF263" s="247"/>
    </row>
    <row r="264" spans="1:58" ht="12">
      <c r="A264" s="245"/>
      <c r="B264" s="246"/>
      <c r="C264" s="246"/>
      <c r="D264" s="5"/>
      <c r="E264" s="5"/>
      <c r="F264" s="5"/>
      <c r="G264" s="5"/>
      <c r="H264" s="5"/>
      <c r="I264" s="247"/>
      <c r="J264" s="247"/>
      <c r="K264" s="247"/>
      <c r="AL264" s="5"/>
      <c r="AM264" s="5"/>
      <c r="AN264" s="5"/>
      <c r="AO264" s="247"/>
      <c r="AP264" s="247"/>
      <c r="AQ264" s="247"/>
      <c r="AU264" s="5"/>
      <c r="AV264" s="5"/>
      <c r="AW264" s="5"/>
      <c r="AX264" s="247"/>
      <c r="AY264" s="247"/>
      <c r="AZ264" s="247"/>
      <c r="BA264" s="5"/>
      <c r="BB264" s="5"/>
      <c r="BC264" s="5"/>
      <c r="BD264" s="247"/>
      <c r="BE264" s="247"/>
      <c r="BF264" s="247"/>
    </row>
    <row r="265" spans="1:58" ht="12">
      <c r="A265" s="245"/>
      <c r="B265" s="246"/>
      <c r="C265" s="246"/>
      <c r="D265" s="5"/>
      <c r="E265" s="5"/>
      <c r="F265" s="5"/>
      <c r="G265" s="5"/>
      <c r="H265" s="5"/>
      <c r="I265" s="247"/>
      <c r="J265" s="247"/>
      <c r="K265" s="247"/>
      <c r="AL265" s="5"/>
      <c r="AM265" s="5"/>
      <c r="AN265" s="5"/>
      <c r="AO265" s="247"/>
      <c r="AP265" s="247"/>
      <c r="AQ265" s="247"/>
      <c r="AU265" s="5"/>
      <c r="AV265" s="5"/>
      <c r="AW265" s="5"/>
      <c r="AX265" s="247"/>
      <c r="AY265" s="247"/>
      <c r="AZ265" s="247"/>
      <c r="BA265" s="5"/>
      <c r="BB265" s="5"/>
      <c r="BC265" s="5"/>
      <c r="BD265" s="247"/>
      <c r="BE265" s="247"/>
      <c r="BF265" s="247"/>
    </row>
    <row r="266" spans="1:58" ht="12">
      <c r="A266" s="245"/>
      <c r="B266" s="246"/>
      <c r="C266" s="246"/>
      <c r="D266" s="5"/>
      <c r="E266" s="5"/>
      <c r="F266" s="5"/>
      <c r="G266" s="5"/>
      <c r="H266" s="5"/>
      <c r="I266" s="247"/>
      <c r="J266" s="247"/>
      <c r="K266" s="247"/>
      <c r="AL266" s="5"/>
      <c r="AM266" s="5"/>
      <c r="AN266" s="5"/>
      <c r="AO266" s="247"/>
      <c r="AP266" s="247"/>
      <c r="AQ266" s="247"/>
      <c r="AU266" s="5"/>
      <c r="AV266" s="5"/>
      <c r="AW266" s="5"/>
      <c r="AX266" s="247"/>
      <c r="AY266" s="247"/>
      <c r="AZ266" s="247"/>
      <c r="BA266" s="5"/>
      <c r="BB266" s="5"/>
      <c r="BC266" s="5"/>
      <c r="BD266" s="247"/>
      <c r="BE266" s="247"/>
      <c r="BF266" s="247"/>
    </row>
    <row r="267" spans="1:58" ht="12">
      <c r="A267" s="245"/>
      <c r="B267" s="246"/>
      <c r="C267" s="246"/>
      <c r="D267" s="5"/>
      <c r="E267" s="5"/>
      <c r="F267" s="5"/>
      <c r="G267" s="5"/>
      <c r="H267" s="5"/>
      <c r="I267" s="247"/>
      <c r="J267" s="247"/>
      <c r="K267" s="247"/>
      <c r="AL267" s="5"/>
      <c r="AM267" s="5"/>
      <c r="AN267" s="5"/>
      <c r="AO267" s="247"/>
      <c r="AP267" s="247"/>
      <c r="AQ267" s="247"/>
      <c r="AU267" s="5"/>
      <c r="AV267" s="5"/>
      <c r="AW267" s="5"/>
      <c r="AX267" s="247"/>
      <c r="AY267" s="247"/>
      <c r="AZ267" s="247"/>
      <c r="BA267" s="5"/>
      <c r="BB267" s="5"/>
      <c r="BC267" s="5"/>
      <c r="BD267" s="247"/>
      <c r="BE267" s="247"/>
      <c r="BF267" s="247"/>
    </row>
    <row r="268" spans="1:58" ht="12">
      <c r="A268" s="245"/>
      <c r="B268" s="246"/>
      <c r="C268" s="246"/>
      <c r="D268" s="5"/>
      <c r="E268" s="5"/>
      <c r="F268" s="247"/>
      <c r="G268" s="5"/>
      <c r="H268" s="5"/>
      <c r="I268" s="247"/>
      <c r="J268" s="247"/>
      <c r="K268" s="247"/>
      <c r="AL268" s="247"/>
      <c r="AM268" s="5"/>
      <c r="AN268" s="5"/>
      <c r="AO268" s="247"/>
      <c r="AP268" s="247"/>
      <c r="AQ268" s="247"/>
      <c r="AU268" s="247"/>
      <c r="AV268" s="5"/>
      <c r="AW268" s="5"/>
      <c r="AX268" s="247"/>
      <c r="AY268" s="247"/>
      <c r="AZ268" s="247"/>
      <c r="BA268" s="247"/>
      <c r="BB268" s="5"/>
      <c r="BC268" s="5"/>
      <c r="BD268" s="247"/>
      <c r="BE268" s="247"/>
      <c r="BF268" s="247"/>
    </row>
    <row r="269" spans="1:58" ht="12">
      <c r="A269" s="245"/>
      <c r="B269" s="246"/>
      <c r="C269" s="246"/>
      <c r="D269" s="5"/>
      <c r="E269" s="5"/>
      <c r="F269" s="5"/>
      <c r="G269" s="5"/>
      <c r="H269" s="5"/>
      <c r="I269" s="247"/>
      <c r="J269" s="247"/>
      <c r="K269" s="247"/>
      <c r="AL269" s="5"/>
      <c r="AM269" s="5"/>
      <c r="AN269" s="5"/>
      <c r="AO269" s="247"/>
      <c r="AP269" s="247"/>
      <c r="AQ269" s="247"/>
      <c r="AU269" s="5"/>
      <c r="AV269" s="5"/>
      <c r="AW269" s="5"/>
      <c r="AX269" s="247"/>
      <c r="AY269" s="247"/>
      <c r="AZ269" s="247"/>
      <c r="BA269" s="5"/>
      <c r="BB269" s="5"/>
      <c r="BC269" s="5"/>
      <c r="BD269" s="247"/>
      <c r="BE269" s="247"/>
      <c r="BF269" s="247"/>
    </row>
    <row r="270" spans="1:58" ht="12">
      <c r="A270" s="245"/>
      <c r="B270" s="246"/>
      <c r="C270" s="246"/>
      <c r="D270" s="5"/>
      <c r="E270" s="5"/>
      <c r="F270" s="247"/>
      <c r="G270" s="247"/>
      <c r="H270" s="247"/>
      <c r="I270" s="247"/>
      <c r="J270" s="247"/>
      <c r="K270" s="247"/>
      <c r="AL270" s="247"/>
      <c r="AM270" s="247"/>
      <c r="AN270" s="247"/>
      <c r="AO270" s="247"/>
      <c r="AP270" s="247"/>
      <c r="AQ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</row>
    <row r="271" spans="1:58" ht="12">
      <c r="A271" s="245"/>
      <c r="B271" s="246"/>
      <c r="C271" s="246"/>
      <c r="D271" s="5"/>
      <c r="E271" s="5"/>
      <c r="F271" s="5"/>
      <c r="G271" s="5"/>
      <c r="H271" s="5"/>
      <c r="I271" s="5"/>
      <c r="J271" s="5"/>
      <c r="K271" s="5"/>
      <c r="AL271" s="5"/>
      <c r="AM271" s="5"/>
      <c r="AN271" s="5"/>
      <c r="AO271" s="5"/>
      <c r="AP271" s="5"/>
      <c r="AQ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</row>
    <row r="272" spans="5:58" ht="12">
      <c r="E272" s="5"/>
      <c r="F272" s="5"/>
      <c r="G272" s="5"/>
      <c r="H272" s="5"/>
      <c r="I272" s="5"/>
      <c r="J272" s="5"/>
      <c r="K272" s="5"/>
      <c r="AL272" s="5"/>
      <c r="AM272" s="5"/>
      <c r="AN272" s="5"/>
      <c r="AO272" s="5"/>
      <c r="AP272" s="5"/>
      <c r="AQ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</row>
    <row r="273" spans="5:58" ht="12.75">
      <c r="E273" s="249"/>
      <c r="F273" s="250"/>
      <c r="G273" s="250"/>
      <c r="H273" s="250"/>
      <c r="I273" s="249"/>
      <c r="J273" s="249"/>
      <c r="K273" s="249"/>
      <c r="AL273" s="250"/>
      <c r="AM273" s="250"/>
      <c r="AN273" s="250"/>
      <c r="AO273" s="249"/>
      <c r="AP273" s="249"/>
      <c r="AQ273" s="249"/>
      <c r="AU273" s="250"/>
      <c r="AV273" s="250"/>
      <c r="AW273" s="250"/>
      <c r="AX273" s="249"/>
      <c r="AY273" s="249"/>
      <c r="AZ273" s="249"/>
      <c r="BA273" s="250"/>
      <c r="BB273" s="250"/>
      <c r="BC273" s="250"/>
      <c r="BD273" s="249"/>
      <c r="BE273" s="249"/>
      <c r="BF273" s="249"/>
    </row>
    <row r="274" spans="5:58" ht="12.75">
      <c r="E274" s="249"/>
      <c r="F274" s="250"/>
      <c r="G274" s="250"/>
      <c r="H274" s="250"/>
      <c r="I274" s="249"/>
      <c r="J274" s="249"/>
      <c r="K274" s="249"/>
      <c r="AL274" s="250"/>
      <c r="AM274" s="250"/>
      <c r="AN274" s="250"/>
      <c r="AO274" s="249"/>
      <c r="AP274" s="249"/>
      <c r="AQ274" s="249"/>
      <c r="AU274" s="250"/>
      <c r="AV274" s="250"/>
      <c r="AW274" s="250"/>
      <c r="AX274" s="249"/>
      <c r="AY274" s="249"/>
      <c r="AZ274" s="249"/>
      <c r="BA274" s="250"/>
      <c r="BB274" s="250"/>
      <c r="BC274" s="250"/>
      <c r="BD274" s="249"/>
      <c r="BE274" s="249"/>
      <c r="BF274" s="249"/>
    </row>
    <row r="275" spans="5:58" ht="12.75">
      <c r="E275" s="249"/>
      <c r="F275" s="250"/>
      <c r="G275" s="250"/>
      <c r="H275" s="250"/>
      <c r="I275" s="249"/>
      <c r="J275" s="249"/>
      <c r="K275" s="249"/>
      <c r="AL275" s="250"/>
      <c r="AM275" s="250"/>
      <c r="AN275" s="250"/>
      <c r="AO275" s="249"/>
      <c r="AP275" s="249"/>
      <c r="AQ275" s="249"/>
      <c r="AU275" s="250"/>
      <c r="AV275" s="250"/>
      <c r="AW275" s="250"/>
      <c r="AX275" s="249"/>
      <c r="AY275" s="249"/>
      <c r="AZ275" s="249"/>
      <c r="BA275" s="250"/>
      <c r="BB275" s="250"/>
      <c r="BC275" s="250"/>
      <c r="BD275" s="249"/>
      <c r="BE275" s="249"/>
      <c r="BF275" s="249"/>
    </row>
    <row r="276" spans="5:58" ht="12.75">
      <c r="E276" s="249"/>
      <c r="F276" s="250"/>
      <c r="G276" s="249"/>
      <c r="H276" s="250"/>
      <c r="I276" s="249"/>
      <c r="J276" s="249"/>
      <c r="K276" s="249"/>
      <c r="AL276" s="250"/>
      <c r="AM276" s="249"/>
      <c r="AN276" s="250"/>
      <c r="AO276" s="249"/>
      <c r="AP276" s="249"/>
      <c r="AQ276" s="249"/>
      <c r="AU276" s="250"/>
      <c r="AV276" s="249"/>
      <c r="AW276" s="250"/>
      <c r="AX276" s="249"/>
      <c r="AY276" s="249"/>
      <c r="AZ276" s="249"/>
      <c r="BA276" s="250"/>
      <c r="BB276" s="249"/>
      <c r="BC276" s="250"/>
      <c r="BD276" s="249"/>
      <c r="BE276" s="249"/>
      <c r="BF276" s="249"/>
    </row>
    <row r="277" spans="5:58" ht="12.75">
      <c r="E277" s="249"/>
      <c r="F277" s="250"/>
      <c r="G277" s="250"/>
      <c r="H277" s="250"/>
      <c r="I277" s="249"/>
      <c r="J277" s="249"/>
      <c r="K277" s="249"/>
      <c r="AL277" s="250"/>
      <c r="AM277" s="250"/>
      <c r="AN277" s="250"/>
      <c r="AO277" s="249"/>
      <c r="AP277" s="249"/>
      <c r="AQ277" s="249"/>
      <c r="AU277" s="250"/>
      <c r="AV277" s="250"/>
      <c r="AW277" s="250"/>
      <c r="AX277" s="249"/>
      <c r="AY277" s="249"/>
      <c r="AZ277" s="249"/>
      <c r="BA277" s="250"/>
      <c r="BB277" s="250"/>
      <c r="BC277" s="250"/>
      <c r="BD277" s="249"/>
      <c r="BE277" s="249"/>
      <c r="BF277" s="249"/>
    </row>
    <row r="278" spans="5:58" ht="12.75">
      <c r="E278" s="249"/>
      <c r="F278" s="250"/>
      <c r="G278" s="250"/>
      <c r="H278" s="250"/>
      <c r="I278" s="249"/>
      <c r="J278" s="249"/>
      <c r="K278" s="249"/>
      <c r="AL278" s="250"/>
      <c r="AM278" s="250"/>
      <c r="AN278" s="250"/>
      <c r="AO278" s="249"/>
      <c r="AP278" s="249"/>
      <c r="AQ278" s="249"/>
      <c r="AU278" s="250"/>
      <c r="AV278" s="250"/>
      <c r="AW278" s="250"/>
      <c r="AX278" s="249"/>
      <c r="AY278" s="249"/>
      <c r="AZ278" s="249"/>
      <c r="BA278" s="250"/>
      <c r="BB278" s="250"/>
      <c r="BC278" s="250"/>
      <c r="BD278" s="249"/>
      <c r="BE278" s="249"/>
      <c r="BF278" s="249"/>
    </row>
    <row r="279" spans="5:58" ht="12.75">
      <c r="E279" s="249"/>
      <c r="F279" s="250"/>
      <c r="G279" s="250"/>
      <c r="H279" s="250"/>
      <c r="I279" s="249"/>
      <c r="J279" s="249"/>
      <c r="K279" s="249"/>
      <c r="AL279" s="250"/>
      <c r="AM279" s="250"/>
      <c r="AN279" s="250"/>
      <c r="AO279" s="249"/>
      <c r="AP279" s="249"/>
      <c r="AQ279" s="249"/>
      <c r="AU279" s="250"/>
      <c r="AV279" s="250"/>
      <c r="AW279" s="250"/>
      <c r="AX279" s="249"/>
      <c r="AY279" s="249"/>
      <c r="AZ279" s="249"/>
      <c r="BA279" s="250"/>
      <c r="BB279" s="250"/>
      <c r="BC279" s="250"/>
      <c r="BD279" s="249"/>
      <c r="BE279" s="249"/>
      <c r="BF279" s="249"/>
    </row>
    <row r="280" spans="5:58" ht="12.75">
      <c r="E280" s="249"/>
      <c r="F280" s="250"/>
      <c r="G280" s="250"/>
      <c r="H280" s="250"/>
      <c r="I280" s="249"/>
      <c r="J280" s="249"/>
      <c r="K280" s="249"/>
      <c r="AL280" s="250"/>
      <c r="AM280" s="250"/>
      <c r="AN280" s="250"/>
      <c r="AO280" s="249"/>
      <c r="AP280" s="249"/>
      <c r="AQ280" s="249"/>
      <c r="AU280" s="250"/>
      <c r="AV280" s="250"/>
      <c r="AW280" s="250"/>
      <c r="AX280" s="249"/>
      <c r="AY280" s="249"/>
      <c r="AZ280" s="249"/>
      <c r="BA280" s="250"/>
      <c r="BB280" s="250"/>
      <c r="BC280" s="250"/>
      <c r="BD280" s="249"/>
      <c r="BE280" s="249"/>
      <c r="BF280" s="249"/>
    </row>
    <row r="281" spans="4:58" ht="12.75">
      <c r="D281" s="251"/>
      <c r="E281" s="252"/>
      <c r="F281" s="252"/>
      <c r="G281" s="252"/>
      <c r="H281" s="250"/>
      <c r="I281" s="252"/>
      <c r="J281" s="252"/>
      <c r="K281" s="252"/>
      <c r="AL281" s="252"/>
      <c r="AM281" s="252"/>
      <c r="AN281" s="250"/>
      <c r="AO281" s="252"/>
      <c r="AP281" s="252"/>
      <c r="AQ281" s="252"/>
      <c r="AU281" s="252"/>
      <c r="AV281" s="252"/>
      <c r="AW281" s="250"/>
      <c r="AX281" s="252"/>
      <c r="AY281" s="252"/>
      <c r="AZ281" s="252"/>
      <c r="BA281" s="252"/>
      <c r="BB281" s="252"/>
      <c r="BC281" s="250"/>
      <c r="BD281" s="252"/>
      <c r="BE281" s="252"/>
      <c r="BF281" s="252"/>
    </row>
    <row r="282" spans="5:58" ht="12.75">
      <c r="E282" s="5"/>
      <c r="F282" s="247"/>
      <c r="G282" s="247"/>
      <c r="H282" s="250"/>
      <c r="I282" s="247"/>
      <c r="J282" s="5"/>
      <c r="K282" s="5"/>
      <c r="AL282" s="247"/>
      <c r="AM282" s="247"/>
      <c r="AN282" s="250"/>
      <c r="AO282" s="247"/>
      <c r="AP282" s="5"/>
      <c r="AQ282" s="5"/>
      <c r="AU282" s="247"/>
      <c r="AV282" s="247"/>
      <c r="AW282" s="250"/>
      <c r="AX282" s="247"/>
      <c r="AY282" s="5"/>
      <c r="AZ282" s="5"/>
      <c r="BA282" s="247"/>
      <c r="BB282" s="247"/>
      <c r="BC282" s="250"/>
      <c r="BD282" s="247"/>
      <c r="BE282" s="5"/>
      <c r="BF282" s="5"/>
    </row>
    <row r="283" spans="6:55" ht="12.75">
      <c r="F283" s="182"/>
      <c r="G283" s="182"/>
      <c r="H283" s="250"/>
      <c r="AL283" s="182"/>
      <c r="AM283" s="182"/>
      <c r="AN283" s="250"/>
      <c r="AU283" s="182"/>
      <c r="AV283" s="182"/>
      <c r="AW283" s="250"/>
      <c r="BA283" s="182"/>
      <c r="BB283" s="182"/>
      <c r="BC283" s="250"/>
    </row>
    <row r="288" spans="5:54" ht="12.75">
      <c r="E288" s="249"/>
      <c r="F288" s="182"/>
      <c r="G288" s="182"/>
      <c r="AL288" s="182"/>
      <c r="AM288" s="182"/>
      <c r="AU288" s="182"/>
      <c r="AV288" s="182"/>
      <c r="BA288" s="182"/>
      <c r="BB288" s="182"/>
    </row>
    <row r="289" spans="5:54" ht="12.75">
      <c r="E289" s="249"/>
      <c r="F289" s="182"/>
      <c r="G289" s="182"/>
      <c r="AL289" s="182"/>
      <c r="AM289" s="182"/>
      <c r="AU289" s="182"/>
      <c r="AV289" s="182"/>
      <c r="BA289" s="182"/>
      <c r="BB289" s="182"/>
    </row>
    <row r="290" spans="5:54" ht="12.75">
      <c r="E290" s="249"/>
      <c r="F290" s="182"/>
      <c r="G290" s="182"/>
      <c r="AL290" s="182"/>
      <c r="AM290" s="182"/>
      <c r="AU290" s="182"/>
      <c r="AV290" s="182"/>
      <c r="BA290" s="182"/>
      <c r="BB290" s="182"/>
    </row>
    <row r="291" spans="5:54" ht="12.75">
      <c r="E291" s="249"/>
      <c r="F291" s="182"/>
      <c r="G291" s="182"/>
      <c r="AL291" s="182"/>
      <c r="AM291" s="182"/>
      <c r="AU291" s="182"/>
      <c r="AV291" s="182"/>
      <c r="BA291" s="182"/>
      <c r="BB291" s="182"/>
    </row>
    <row r="292" spans="5:54" ht="12.75">
      <c r="E292" s="249"/>
      <c r="F292" s="182"/>
      <c r="G292" s="182"/>
      <c r="AL292" s="182"/>
      <c r="AM292" s="182"/>
      <c r="AU292" s="182"/>
      <c r="AV292" s="182"/>
      <c r="BA292" s="182"/>
      <c r="BB292" s="182"/>
    </row>
    <row r="293" spans="5:54" ht="12.75">
      <c r="E293" s="249"/>
      <c r="F293" s="182"/>
      <c r="G293" s="182"/>
      <c r="AL293" s="182"/>
      <c r="AM293" s="182"/>
      <c r="AU293" s="182"/>
      <c r="AV293" s="182"/>
      <c r="BA293" s="182"/>
      <c r="BB293" s="182"/>
    </row>
    <row r="294" spans="5:54" ht="12.75">
      <c r="E294" s="249"/>
      <c r="F294" s="182"/>
      <c r="G294" s="182"/>
      <c r="AL294" s="182"/>
      <c r="AM294" s="182"/>
      <c r="AU294" s="182"/>
      <c r="AV294" s="182"/>
      <c r="BA294" s="182"/>
      <c r="BB294" s="182"/>
    </row>
    <row r="295" spans="6:54" ht="12">
      <c r="F295" s="182"/>
      <c r="G295" s="182"/>
      <c r="AL295" s="182"/>
      <c r="AM295" s="182"/>
      <c r="AU295" s="182"/>
      <c r="AV295" s="182"/>
      <c r="BA295" s="182"/>
      <c r="BB295" s="182"/>
    </row>
    <row r="296" spans="6:54" ht="12">
      <c r="F296" s="182"/>
      <c r="G296" s="182"/>
      <c r="AL296" s="182"/>
      <c r="AM296" s="182"/>
      <c r="AU296" s="182"/>
      <c r="AV296" s="182"/>
      <c r="BA296" s="182"/>
      <c r="BB296" s="182"/>
    </row>
    <row r="297" spans="6:54" ht="12">
      <c r="F297" s="182"/>
      <c r="G297" s="182"/>
      <c r="AL297" s="182"/>
      <c r="AM297" s="182"/>
      <c r="AU297" s="182"/>
      <c r="AV297" s="182"/>
      <c r="BA297" s="182"/>
      <c r="BB297" s="182"/>
    </row>
    <row r="419" spans="2:3" ht="12">
      <c r="B419" s="1" t="s">
        <v>447</v>
      </c>
      <c r="C419" s="1" t="s">
        <v>448</v>
      </c>
    </row>
    <row r="421" ht="12">
      <c r="B421" s="1" t="s">
        <v>449</v>
      </c>
    </row>
    <row r="423" ht="12">
      <c r="B423" s="248">
        <v>42907</v>
      </c>
    </row>
  </sheetData>
  <sheetProtection selectLockedCells="1" selectUnlockedCells="1"/>
  <mergeCells count="106">
    <mergeCell ref="A7:A9"/>
    <mergeCell ref="B7:B9"/>
    <mergeCell ref="C7:C9"/>
    <mergeCell ref="D7:D9"/>
    <mergeCell ref="E7:E9"/>
    <mergeCell ref="F7:K7"/>
    <mergeCell ref="AL7:AQ7"/>
    <mergeCell ref="AU7:AZ7"/>
    <mergeCell ref="F8:F9"/>
    <mergeCell ref="G8:I8"/>
    <mergeCell ref="J8:J9"/>
    <mergeCell ref="K8:K9"/>
    <mergeCell ref="AL8:AL9"/>
    <mergeCell ref="AM8:AO8"/>
    <mergeCell ref="AP8:AP9"/>
    <mergeCell ref="AQ8:AQ9"/>
    <mergeCell ref="AU8:AU9"/>
    <mergeCell ref="AV8:AX8"/>
    <mergeCell ref="AY8:AY9"/>
    <mergeCell ref="AZ8:AZ9"/>
    <mergeCell ref="D11:E11"/>
    <mergeCell ref="D12:E12"/>
    <mergeCell ref="D14:E14"/>
    <mergeCell ref="A15:A17"/>
    <mergeCell ref="B15:B17"/>
    <mergeCell ref="C15:C17"/>
    <mergeCell ref="D18:E18"/>
    <mergeCell ref="D20:E20"/>
    <mergeCell ref="D23:E23"/>
    <mergeCell ref="D26:E26"/>
    <mergeCell ref="D27:E27"/>
    <mergeCell ref="D28:E28"/>
    <mergeCell ref="A30:E30"/>
    <mergeCell ref="A33:A35"/>
    <mergeCell ref="B33:B35"/>
    <mergeCell ref="C33:C35"/>
    <mergeCell ref="D33:D35"/>
    <mergeCell ref="E33:E35"/>
    <mergeCell ref="F33:K33"/>
    <mergeCell ref="AL33:AQ33"/>
    <mergeCell ref="AU33:AZ33"/>
    <mergeCell ref="F34:F35"/>
    <mergeCell ref="G34:I34"/>
    <mergeCell ref="J34:J35"/>
    <mergeCell ref="K34:K35"/>
    <mergeCell ref="AL34:AL35"/>
    <mergeCell ref="AM34:AO34"/>
    <mergeCell ref="AP34:AP35"/>
    <mergeCell ref="AQ34:AQ35"/>
    <mergeCell ref="AU34:AU35"/>
    <mergeCell ref="AV34:AX34"/>
    <mergeCell ref="AY34:AY35"/>
    <mergeCell ref="AZ34:AZ35"/>
    <mergeCell ref="A37:E37"/>
    <mergeCell ref="D38:E38"/>
    <mergeCell ref="D39:E39"/>
    <mergeCell ref="A40:A44"/>
    <mergeCell ref="B40:B44"/>
    <mergeCell ref="D45:E45"/>
    <mergeCell ref="D47:E47"/>
    <mergeCell ref="D53:E53"/>
    <mergeCell ref="A54:A55"/>
    <mergeCell ref="B54:B55"/>
    <mergeCell ref="D57:E57"/>
    <mergeCell ref="D60:E60"/>
    <mergeCell ref="D61:E61"/>
    <mergeCell ref="B63:B64"/>
    <mergeCell ref="B66:B68"/>
    <mergeCell ref="B70:B74"/>
    <mergeCell ref="B76:B77"/>
    <mergeCell ref="B85:B87"/>
    <mergeCell ref="D92:E92"/>
    <mergeCell ref="B94:B97"/>
    <mergeCell ref="D102:E102"/>
    <mergeCell ref="B106:B107"/>
    <mergeCell ref="B110:B111"/>
    <mergeCell ref="B115:B116"/>
    <mergeCell ref="D122:E122"/>
    <mergeCell ref="D126:E126"/>
    <mergeCell ref="B128:B137"/>
    <mergeCell ref="B140:B145"/>
    <mergeCell ref="B147:B153"/>
    <mergeCell ref="D161:E161"/>
    <mergeCell ref="B163:B169"/>
    <mergeCell ref="B174:B179"/>
    <mergeCell ref="B182:B185"/>
    <mergeCell ref="B189:B190"/>
    <mergeCell ref="B199:B205"/>
    <mergeCell ref="B207:B217"/>
    <mergeCell ref="D220:E220"/>
    <mergeCell ref="D224:E224"/>
    <mergeCell ref="D222:E222"/>
    <mergeCell ref="D226:E226"/>
    <mergeCell ref="D231:E231"/>
    <mergeCell ref="D233:E233"/>
    <mergeCell ref="A256:E256"/>
    <mergeCell ref="BA34:BA35"/>
    <mergeCell ref="BB34:BD34"/>
    <mergeCell ref="BE34:BE35"/>
    <mergeCell ref="BF34:BF35"/>
    <mergeCell ref="BA7:BF7"/>
    <mergeCell ref="BA8:BA9"/>
    <mergeCell ref="BB8:BD8"/>
    <mergeCell ref="BE8:BE9"/>
    <mergeCell ref="BF8:BF9"/>
    <mergeCell ref="BA33:BF33"/>
  </mergeCells>
  <dataValidations count="3">
    <dataValidation type="whole" allowBlank="1" showErrorMessage="1" errorTitle="Upozorenje" error="Niste uneli korektnu vrednost!&#10;Ponovite unos." sqref="H256:K256 AW256:AZ256 AN256:AQ256 BC256:BF256">
      <formula1>0</formula1>
      <formula2>9999999999999</formula2>
    </dataValidation>
    <dataValidation allowBlank="1" showErrorMessage="1" errorTitle="Upozorenje" error="Niste uneli korektnu vrednost!&#10;Ponovite unos." sqref="I161:K161 AX161:AZ161 AO161:AQ161 BD161:BF161">
      <formula1>0</formula1>
      <formula2>0</formula2>
    </dataValidation>
    <dataValidation type="whole" allowBlank="1" showErrorMessage="1" errorTitle="Upozorenje" error="Niste uneli korektnu vrednost!&#10;Ponovite unos." sqref="I38:K39 AX173:AZ173 AO206:AQ206 I206:K206 AX198:AZ198 AO198:AQ198 I198:K198 AX188:AZ188 AO188:AQ188 I188:K188 AX180:AZ180 AO180:AQ180 I180:K180 AX206:AZ206 AO173:AQ173 I173:K173 AX138:AZ138 AO138:AQ138 I138:K138 AX127:AZ127 AO127:AQ127 I127:K127 AW102:AZ102 AO102:AQ102 H102:K102 AU60:BF60 AL60:AQ60 F60:K60 AX47:AZ47 AO47:AQ47 I47:K47 AX45:AZ45 AO45:AQ45 I45:K45 AO39:AQ39 AX38:AZ39 AN38:AQ38 BD38:BF39 BD206:BF206 BD198:BF198 BD188:BF188 BD180:BF180 BD173:BF173 BD138:BF138 BD127:BF127 BC102:BF102 BD47:BF47 BD45:BF45">
      <formula1>0</formula1>
      <formula2>999999999</formula2>
    </dataValidation>
  </dataValidations>
  <printOptions/>
  <pageMargins left="0.25" right="0.25" top="0.75" bottom="0.75" header="0.3" footer="0.3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</cp:lastModifiedBy>
  <cp:lastPrinted>2019-06-04T07:12:01Z</cp:lastPrinted>
  <dcterms:modified xsi:type="dcterms:W3CDTF">2019-06-04T07:13:14Z</dcterms:modified>
  <cp:category/>
  <cp:version/>
  <cp:contentType/>
  <cp:contentStatus/>
</cp:coreProperties>
</file>