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ФП2023" sheetId="1" r:id="rId1"/>
    <sheet name="izvršenje" sheetId="2" r:id="rId2"/>
    <sheet name="Sheet1" sheetId="3" r:id="rId3"/>
  </sheets>
  <definedNames>
    <definedName name="_xlnm.Print_Area" localSheetId="0">'ФП2023'!$A:$W</definedName>
  </definedNames>
  <calcPr fullCalcOnLoad="1"/>
</workbook>
</file>

<file path=xl/sharedStrings.xml><?xml version="1.0" encoding="utf-8"?>
<sst xmlns="http://schemas.openxmlformats.org/spreadsheetml/2006/main" count="1162" uniqueCount="510">
  <si>
    <t>ДОМ ЗДРАВЉА ИВАЊИЦА</t>
  </si>
  <si>
    <t>ПРВИ РЕБАЛАНС ФИНАНСИЈСКОГ ПЛАНА ЗА 2023.ГОДИНУ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</si>
  <si>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</si>
  <si>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</si>
  <si>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</si>
  <si>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</si>
  <si>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</si>
  <si>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</si>
  <si>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Износ планираних прихода и примања  </t>
  </si>
  <si>
    <t xml:space="preserve">Износ планираних прихода и примања I ребаланс  </t>
  </si>
  <si>
    <t xml:space="preserve">Укупно                       </t>
  </si>
  <si>
    <t>Приходи из буџета</t>
  </si>
  <si>
    <t>Из донација</t>
  </si>
  <si>
    <t>Сопствена средства</t>
  </si>
  <si>
    <t>Републике</t>
  </si>
  <si>
    <t>Општине</t>
  </si>
  <si>
    <t>ООСО</t>
  </si>
  <si>
    <t>5=6+7+8+9+10</t>
  </si>
  <si>
    <t>I</t>
  </si>
  <si>
    <t>ДРУГИ ПРИХОДИ</t>
  </si>
  <si>
    <t>741000</t>
  </si>
  <si>
    <t xml:space="preserve">ПРИХОДИ ОД  ИМОВИНЕ </t>
  </si>
  <si>
    <t>Приход од имовине који припада имаоцима полиса осигурања Републике Србије</t>
  </si>
  <si>
    <t>ostvareno 59400+325967=385.367</t>
  </si>
  <si>
    <t>ПРИХОДИ ОД ПРОДАЈЕ ДОБАРА И УСЛУГА</t>
  </si>
  <si>
    <t>742121*</t>
  </si>
  <si>
    <t>Приходи од услуга</t>
  </si>
  <si>
    <t>Приходи од стоматолошких услуга</t>
  </si>
  <si>
    <t>Приходи од закупа непокретности</t>
  </si>
  <si>
    <t>ДОБРОВОЉНИ ТРАНСФЕРИ ОД ФИЗИЧКИХ И ПРАВНИХ ЛИЦА</t>
  </si>
  <si>
    <t>Текући добровољни трансфери од физичких и правних лица</t>
  </si>
  <si>
    <t xml:space="preserve">МЕШОВИТИ И НЕОДРЕЂЕНИ ПРИХОДИ </t>
  </si>
  <si>
    <t>Приходи од закупа</t>
  </si>
  <si>
    <t>74516*</t>
  </si>
  <si>
    <t>Остали 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</si>
  <si>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</si>
  <si>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</si>
  <si>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</si>
  <si>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Меморандумске ставке за рефундацију расхода из претходне године</t>
  </si>
  <si>
    <t>III</t>
  </si>
  <si>
    <t>7811101</t>
  </si>
  <si>
    <t>ТРАНСФЕРИ ИЗМЕЂУ БУЏЕТСКИХ КОРИСНИКА НА ИСТОМ НИВОУ - УГОВОР СА РФЗО</t>
  </si>
  <si>
    <t>IV</t>
  </si>
  <si>
    <t>ПРИХОДИ ИЗ БУЏЕТА</t>
  </si>
  <si>
    <t>V</t>
  </si>
  <si>
    <t>ПРИМАЊА ОД ПРОДАЈЕ НЕПОКРЕТНОСТИ</t>
  </si>
  <si>
    <t xml:space="preserve">Примања од откупа станова у државној својини </t>
  </si>
  <si>
    <t>УКУПНИ ПРИХОДИ И ПРИМАЊА  I+II+III+IV+V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</si>
  <si>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</si>
  <si>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</si>
  <si>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</si>
  <si>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</si>
  <si>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</si>
  <si>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(1+2+3+4+5)</t>
  </si>
  <si>
    <t xml:space="preserve">ПЛАТЕ, ДОДАЦИ И НАКНАДЕ ЗАПОСЛЕНИХ (ЗАРАДЕ)  </t>
  </si>
  <si>
    <t>I.1.1</t>
  </si>
  <si>
    <t>ПЛАТЕ, ДОДАЦИ И НАКНАДЕ ЗАПОСЛЕНИХ</t>
  </si>
  <si>
    <t>I.1.2</t>
  </si>
  <si>
    <t xml:space="preserve">СОЦИЈАЛНИ ДОПРИНОСИ НА ТЕРЕТ ПОСЛОДАВЦА </t>
  </si>
  <si>
    <t>I.1.2.1</t>
  </si>
  <si>
    <t xml:space="preserve">Допринос за пензијско и инвалидско осигурање </t>
  </si>
  <si>
    <t>I.1.2.2</t>
  </si>
  <si>
    <t>Допринос за здравствено осигурање</t>
  </si>
  <si>
    <t>I.1.2.3</t>
  </si>
  <si>
    <t>Допринос за незапосленост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</si>
  <si>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</si>
  <si>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</si>
  <si>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</si>
  <si>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</si>
  <si>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Боловање преко 30 дана</t>
  </si>
  <si>
    <t>I.3.1</t>
  </si>
  <si>
    <t>Отпремнине приликом одласка у пензију</t>
  </si>
  <si>
    <t>I.3.2</t>
  </si>
  <si>
    <t>Помоћ у случају смрти запосленог или члана уже породице</t>
  </si>
  <si>
    <t>I.3.3</t>
  </si>
  <si>
    <t>4144*</t>
  </si>
  <si>
    <t>Помоћ у медицинском лечењу запосленог или чланова уже породице и друге помоћи запосленом</t>
  </si>
  <si>
    <t>I.3.4</t>
  </si>
  <si>
    <t>Остале помоћи - нова год.</t>
  </si>
  <si>
    <t>I.3.5</t>
  </si>
  <si>
    <t>НАКНАДЕ ТРОШКОВА ЗА ЗАПОСЛЕНЕ</t>
  </si>
  <si>
    <t>I.4.1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</si>
  <si>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</si>
  <si>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</si>
  <si>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</si>
  <si>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>I.4.3</t>
  </si>
  <si>
    <t>Накнаде трошкова за превоз на посао и са посла по путном налогу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</si>
  <si>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</si>
  <si>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</si>
  <si>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</si>
  <si>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</si>
  <si>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Накнаде члановима управних и надзорних одбора</t>
  </si>
  <si>
    <t>КОРИШЋЕЊЕ УСЛУГА И РОБА (1+2+3+4+5+6)</t>
  </si>
  <si>
    <t xml:space="preserve">СТАЛНИ ТРОШКОВИ </t>
  </si>
  <si>
    <t>II.1.1</t>
  </si>
  <si>
    <t>ТРОШКОВИ ПЛАТНОГ ПРОМЕТА И БАНКАРСКИХ УСЛУГА</t>
  </si>
  <si>
    <t>II.1.1.1</t>
  </si>
  <si>
    <t>Платни промет</t>
  </si>
  <si>
    <t>II.1.1.2</t>
  </si>
  <si>
    <t>Банкарске услуге</t>
  </si>
  <si>
    <t>II.1.2</t>
  </si>
  <si>
    <t>ЕНЕРГЕТСКЕ УСЛУГЕ</t>
  </si>
  <si>
    <t>II.1.2.1</t>
  </si>
  <si>
    <t>Електрична енергија</t>
  </si>
  <si>
    <t>II1.2.2</t>
  </si>
  <si>
    <t>Дрва</t>
  </si>
  <si>
    <t>II.1.2.3</t>
  </si>
  <si>
    <t>Лож уље</t>
  </si>
  <si>
    <t>II.1.3</t>
  </si>
  <si>
    <t>КОМУНАЛНЕ УСЛУГЕ</t>
  </si>
  <si>
    <t>II.1.3.1</t>
  </si>
  <si>
    <t>Водовод и канализација</t>
  </si>
  <si>
    <t>II.1.3.2</t>
  </si>
  <si>
    <t>Дератизација</t>
  </si>
  <si>
    <t>II.1.3.3</t>
  </si>
  <si>
    <t>Одвоз отпада</t>
  </si>
  <si>
    <t>II.1.3.4</t>
  </si>
  <si>
    <t>Одвоз и уништавање опасног отпада</t>
  </si>
  <si>
    <t>II.1.3.5</t>
  </si>
  <si>
    <t>Водни допринос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</si>
  <si>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</si>
  <si>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</si>
  <si>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</si>
  <si>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</si>
  <si>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</si>
  <si>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</si>
  <si>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</si>
  <si>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Интернет и слично</t>
  </si>
  <si>
    <t>II1.4.3.1</t>
  </si>
  <si>
    <t>Израда сајта и веб хостинг</t>
  </si>
  <si>
    <t>II1.4.4</t>
  </si>
  <si>
    <t>Остале услуге комуникације</t>
  </si>
  <si>
    <t>II1.4.5</t>
  </si>
  <si>
    <t>Пошта</t>
  </si>
  <si>
    <t>II1.4.6</t>
  </si>
  <si>
    <t xml:space="preserve">Остале ПТТ услуге – доплатне марке </t>
  </si>
  <si>
    <t>II.1.5</t>
  </si>
  <si>
    <t>ТРОШКОВИ ОСИГУРАЊА</t>
  </si>
  <si>
    <t>II.1.5.1</t>
  </si>
  <si>
    <t>Осигурање зграда</t>
  </si>
  <si>
    <t>II.1.5.2</t>
  </si>
  <si>
    <t>Осигурање возила</t>
  </si>
  <si>
    <t>II.1.5.3</t>
  </si>
  <si>
    <t>Осигурање остале дугорочне имовине</t>
  </si>
  <si>
    <t>II.1.5.4</t>
  </si>
  <si>
    <t>Осигурање запослених у случају несреће</t>
  </si>
  <si>
    <t>II.1.5.5</t>
  </si>
  <si>
    <t>Осигурање опреме</t>
  </si>
  <si>
    <t>Ii.1.5.6</t>
  </si>
  <si>
    <t>Здравствено осигурање запослених</t>
  </si>
  <si>
    <t>II.1.6</t>
  </si>
  <si>
    <t>ЗАКУП АДМИНИСТРАТИВНЕ ОПРЕМЕ</t>
  </si>
  <si>
    <t>II.1.7</t>
  </si>
  <si>
    <t xml:space="preserve">ЗАКУП МЕДИЦИНСКЕ И ЛАБОРАТОРИЈСКЕ ОПРЕМЕ </t>
  </si>
  <si>
    <t>II.1.8</t>
  </si>
  <si>
    <t>ОСТАЛИ ТРОШКОВИ</t>
  </si>
  <si>
    <t xml:space="preserve">ТРОШКОВИ ПУТОВАЊА </t>
  </si>
  <si>
    <t>II.2.1</t>
  </si>
  <si>
    <t>ТРОШКОВИ СЛУЖБЕНИХ ПУТОВАЊА У ЗЕМЉИ</t>
  </si>
  <si>
    <t>II.2.1.1</t>
  </si>
  <si>
    <t>II.2.1.2</t>
  </si>
  <si>
    <t>Превоз на службеном путу у земљи</t>
  </si>
  <si>
    <t>II.2.1.3</t>
  </si>
  <si>
    <t>Остали трошкови за пословна путовања</t>
  </si>
  <si>
    <t>II.2.2.</t>
  </si>
  <si>
    <t>Трошкови службених путовања у иностранство</t>
  </si>
  <si>
    <t>II.2.3</t>
  </si>
  <si>
    <t>Трошкови путовања у оквиру редовног рада</t>
  </si>
  <si>
    <t>II.2.3.1</t>
  </si>
  <si>
    <t>II.2.3.2</t>
  </si>
  <si>
    <t xml:space="preserve">Превоз средствима јавног превоза </t>
  </si>
  <si>
    <t>II.2.3.3</t>
  </si>
  <si>
    <t>накнада за коришћење сопственог аутомобила у сл.сврхе</t>
  </si>
  <si>
    <t xml:space="preserve">УСЛУГЕ ПО УГОВОРУ </t>
  </si>
  <si>
    <t>II.3.1</t>
  </si>
  <si>
    <t>АДМИНИСТРАТИВНЕ УСЛУГЕ - Уговор о делу н.</t>
  </si>
  <si>
    <t>II.3.1.1</t>
  </si>
  <si>
    <t xml:space="preserve">Остале административне услуге </t>
  </si>
  <si>
    <t>II.3.2</t>
  </si>
  <si>
    <t>КОМПЈУТЕРСКЕ УСЛУГЕ</t>
  </si>
  <si>
    <t>II.3.2.1</t>
  </si>
  <si>
    <t>Услуге за одржавање софтвера</t>
  </si>
  <si>
    <t>II.3.2.2</t>
  </si>
  <si>
    <t xml:space="preserve">Услуге одржавања рачунара - </t>
  </si>
  <si>
    <t>II3.2.3</t>
  </si>
  <si>
    <t>Услуге одржавања рачунара – информатичар</t>
  </si>
  <si>
    <t>II.3.3</t>
  </si>
  <si>
    <t xml:space="preserve">УСЛУГЕ ОБРАЗОВАЊА И УСАВРШАВАЊА  </t>
  </si>
  <si>
    <t>II.3.3.1</t>
  </si>
  <si>
    <t>Услуге образовања и усавршавања запослених</t>
  </si>
  <si>
    <t>II.3.3.2</t>
  </si>
  <si>
    <t>Котизација за семинаре</t>
  </si>
  <si>
    <t>II3.3.3</t>
  </si>
  <si>
    <t>Остали издаци за стручно образовање</t>
  </si>
  <si>
    <t>II.3.34</t>
  </si>
  <si>
    <t>II.3.4</t>
  </si>
  <si>
    <t>УСЛУГЕ ИНФОРМИСАЊА</t>
  </si>
  <si>
    <t>II.3.4.1</t>
  </si>
  <si>
    <t>Објављивање тендера и информативних огласа</t>
  </si>
  <si>
    <t>II.3.4.2</t>
  </si>
  <si>
    <t>Остале медијске услуге</t>
  </si>
  <si>
    <t>Правно заступање пред домаћим судовима</t>
  </si>
  <si>
    <t>II.3.5</t>
  </si>
  <si>
    <t>II.3.6</t>
  </si>
  <si>
    <t>Стручне услуге - уговор о делу (медицински)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</si>
  <si>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</si>
  <si>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</si>
  <si>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</si>
  <si>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</si>
  <si>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</si>
  <si>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</si>
  <si>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</si>
  <si>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II.4.1.1</t>
  </si>
  <si>
    <t>Услуге јавног здравства - инспекција и анализа</t>
  </si>
  <si>
    <t>II4.1.2</t>
  </si>
  <si>
    <t>Здравствена заштита по уговору</t>
  </si>
  <si>
    <t>II4.1.3</t>
  </si>
  <si>
    <t>Остале медицинске услуге</t>
  </si>
  <si>
    <t xml:space="preserve">ТЕКУЋЕ ПОПРАВКЕ И ОДРЖАВАЊЕ </t>
  </si>
  <si>
    <t>II.5.1</t>
  </si>
  <si>
    <t>ТЕКУЋЕ ПОПРАВКЕ И ОДРЖАВАЊЕ ЗГРАДА И ОБЈЕКАТА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</si>
  <si>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</si>
  <si>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</si>
  <si>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</si>
  <si>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</si>
  <si>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</si>
  <si>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</si>
  <si>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</si>
  <si>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</si>
  <si>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</si>
  <si>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</si>
  <si>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</si>
  <si>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Централно грејање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</si>
  <si>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</si>
  <si>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</si>
  <si>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</si>
  <si>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</si>
  <si>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</si>
  <si>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</si>
  <si>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II.5.1.10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</si>
  <si>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</si>
  <si>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</si>
  <si>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</si>
  <si>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</si>
  <si>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</si>
  <si>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</si>
  <si>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Механичке поправке</t>
  </si>
  <si>
    <t>II5.2.1.2</t>
  </si>
  <si>
    <t>Механичке поправке-сервис моторних возила</t>
  </si>
  <si>
    <t>II.5.2.1.3</t>
  </si>
  <si>
    <t>Поправке електронске и електричне опреме</t>
  </si>
  <si>
    <t>II.5.2.1.4</t>
  </si>
  <si>
    <t>Лимарски радови на возилима</t>
  </si>
  <si>
    <t>II5.2.1.5</t>
  </si>
  <si>
    <t>Вулканизерски радови</t>
  </si>
  <si>
    <t>II5.2.1.5.1</t>
  </si>
  <si>
    <t>Остале поправке и одржавање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</si>
  <si>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</si>
  <si>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</si>
  <si>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</si>
  <si>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</si>
  <si>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</si>
  <si>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</si>
  <si>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</si>
  <si>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</si>
  <si>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</si>
  <si>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</si>
  <si>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</si>
  <si>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</si>
  <si>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</si>
  <si>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Опрема за очување животне средине</t>
  </si>
  <si>
    <t>II.5.2.2.7</t>
  </si>
  <si>
    <t>Остале поправке и одржавање административне опреме</t>
  </si>
  <si>
    <t>II.5.2.2.8</t>
  </si>
  <si>
    <t>Уградна опрема</t>
  </si>
  <si>
    <t>II.5.2.3</t>
  </si>
  <si>
    <t>Текуће поправке и одржавање медицинске опреме</t>
  </si>
  <si>
    <t>II.5.2.4</t>
  </si>
  <si>
    <t>Сервис стоматолошке опреме</t>
  </si>
  <si>
    <t>II.5.2.5</t>
  </si>
  <si>
    <t>Одржавање апарата за реверзну осмозу</t>
  </si>
  <si>
    <t>Текуће поправке и одржавање лабораторијске опреме</t>
  </si>
  <si>
    <t>II.5.2.6</t>
  </si>
  <si>
    <t>Текуће поправке и одржавање мерних инструмената</t>
  </si>
  <si>
    <t>II.5.2.7</t>
  </si>
  <si>
    <t>Tekуће поправке и одржавање опреме за јавну безбедност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</si>
  <si>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</si>
  <si>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</si>
  <si>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</si>
  <si>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</si>
  <si>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</si>
  <si>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</si>
  <si>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</si>
  <si>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</si>
  <si>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</si>
  <si>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Расходи за радну униформу</t>
  </si>
  <si>
    <t>II,6,1,4</t>
  </si>
  <si>
    <t>Службена одећа</t>
  </si>
  <si>
    <t>II,6,1,5</t>
  </si>
  <si>
    <t>Униформе</t>
  </si>
  <si>
    <t>II6,1,6</t>
  </si>
  <si>
    <t>ХТЗ опрема</t>
  </si>
  <si>
    <t>II,6,1,7</t>
  </si>
  <si>
    <t>Цвеће и зеленило</t>
  </si>
  <si>
    <t>II,6,1,8</t>
  </si>
  <si>
    <t>Остали административни материјал</t>
  </si>
  <si>
    <t>II.6.2</t>
  </si>
  <si>
    <t>Материјали за образовање и усавршавање запослених -стручна литература</t>
  </si>
  <si>
    <t>II6.2.1</t>
  </si>
  <si>
    <t>Стручна литература за редовне потребе запослених</t>
  </si>
  <si>
    <t>II.6.3</t>
  </si>
  <si>
    <t>МАТЕРИЈАЛИ ЗА САОБРАЋАЈ</t>
  </si>
  <si>
    <t>II.6.3.1</t>
  </si>
  <si>
    <t>Бензин</t>
  </si>
  <si>
    <t>II.6.3.2</t>
  </si>
  <si>
    <t>Плин</t>
  </si>
  <si>
    <t>II.6.3.3</t>
  </si>
  <si>
    <t>Дизел гориво</t>
  </si>
  <si>
    <t>II.6.3.4</t>
  </si>
  <si>
    <t>Уља и мазива О6Е</t>
  </si>
  <si>
    <t>II.6.3.5</t>
  </si>
  <si>
    <t>Ауто гуме</t>
  </si>
  <si>
    <t>II.6.3.6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</si>
  <si>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</si>
  <si>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</si>
  <si>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</si>
  <si>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</si>
  <si>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</si>
  <si>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II.6.4.1.1</t>
  </si>
  <si>
    <t>Санитетски материјал</t>
  </si>
  <si>
    <t>II.6.4.1.2</t>
  </si>
  <si>
    <t>Хируршки конци</t>
  </si>
  <si>
    <t>II.6.4.1.3</t>
  </si>
  <si>
    <t>Материјал за дезинфекцију</t>
  </si>
  <si>
    <t>II.6.4.1.4</t>
  </si>
  <si>
    <t>Медицински кисеоник- медицински гасови у ПЗ</t>
  </si>
  <si>
    <t>II6.4.1.5</t>
  </si>
  <si>
    <t xml:space="preserve">Термо ролне – траке </t>
  </si>
  <si>
    <t>II.6.4.2</t>
  </si>
  <si>
    <t>Материјал за лабораторијске тестове</t>
  </si>
  <si>
    <t>II.6.4.3</t>
  </si>
  <si>
    <t xml:space="preserve">Лекови </t>
  </si>
  <si>
    <t>II.6.4.3.1</t>
  </si>
  <si>
    <t>Лекови у ЗУ</t>
  </si>
  <si>
    <t>II.6.4.3.2</t>
  </si>
  <si>
    <t>Лекови-посебан режим</t>
  </si>
  <si>
    <t>II.6.4.3.3</t>
  </si>
  <si>
    <t>Соматулин, Сандостатин</t>
  </si>
  <si>
    <t>II.6.4.3.4</t>
  </si>
  <si>
    <t>Лекови ван листе лекова</t>
  </si>
  <si>
    <t>II.6.4.4</t>
  </si>
  <si>
    <t>Остали медицински материјали</t>
  </si>
  <si>
    <t>II.6.4.4.1</t>
  </si>
  <si>
    <t>Екг траке- остали папирни материјал 06Е</t>
  </si>
  <si>
    <t>II.6.4.4.2</t>
  </si>
  <si>
    <t>Дијализни материјал и лекови за дијализу</t>
  </si>
  <si>
    <t>II.6.4.4.3</t>
  </si>
  <si>
    <t xml:space="preserve">Рентген филмови </t>
  </si>
  <si>
    <t>II.6.4.4.4</t>
  </si>
  <si>
    <t>Стоматолошки потрошни материјал</t>
  </si>
  <si>
    <t>II.6.5</t>
  </si>
  <si>
    <t>Материјали за одржавање хигијене и угоститељство</t>
  </si>
  <si>
    <t>II.6.5.1</t>
  </si>
  <si>
    <t>Средства за оржавање хигијене</t>
  </si>
  <si>
    <t>II.6.5.2</t>
  </si>
  <si>
    <t>Прашак за машинско прање</t>
  </si>
  <si>
    <t>II.6.5.3</t>
  </si>
  <si>
    <t>Исхрана болесника - животне намирнице</t>
  </si>
  <si>
    <t>II.6.5.4</t>
  </si>
  <si>
    <t>Исхрана болесника - месо, млеко, јогурт</t>
  </si>
  <si>
    <t>II.6.5.5</t>
  </si>
  <si>
    <t>426829*</t>
  </si>
  <si>
    <t>ХТЗ Опрема,остали атеријал за домаћинство</t>
  </si>
  <si>
    <t>II.6.5.6</t>
  </si>
  <si>
    <t>Остали материјал за одржавање хигијене</t>
  </si>
  <si>
    <t>II.6.5.7</t>
  </si>
  <si>
    <t>Инвентар за одржавање хигијене</t>
  </si>
  <si>
    <t>II.6.6</t>
  </si>
  <si>
    <t>Материјали за посебне намене</t>
  </si>
  <si>
    <t>II.6.6.1</t>
  </si>
  <si>
    <t>Потрошни материјал</t>
  </si>
  <si>
    <t>II.6.6.2</t>
  </si>
  <si>
    <t>Резервни делови</t>
  </si>
  <si>
    <t>II.6.6.3</t>
  </si>
  <si>
    <t>Остали резервни делови</t>
  </si>
  <si>
    <t>II.6.6.4</t>
  </si>
  <si>
    <t>Резервни делови за медицинску опрему</t>
  </si>
  <si>
    <t>II.6.6.5</t>
  </si>
  <si>
    <t>II.6.6.5.1</t>
  </si>
  <si>
    <t>Електро материјал</t>
  </si>
  <si>
    <t>II.6.6.5.2</t>
  </si>
  <si>
    <t>Водоводни материјал</t>
  </si>
  <si>
    <t>II.6.6.5.3</t>
  </si>
  <si>
    <t>Браварско лимарски материјал</t>
  </si>
  <si>
    <t>II.6.6.5.4</t>
  </si>
  <si>
    <t>Материјал за котларницу</t>
  </si>
  <si>
    <t>II.6.6.5.5</t>
  </si>
  <si>
    <t>Молерски материјал</t>
  </si>
  <si>
    <t>II.6.6.5.6</t>
  </si>
  <si>
    <t>Остали технички материјал</t>
  </si>
  <si>
    <t>II.6.6.5.7</t>
  </si>
  <si>
    <t>Пропан бутан гас у боцама</t>
  </si>
  <si>
    <t>II.6.6.5.8</t>
  </si>
  <si>
    <t>Текстилни материјал</t>
  </si>
  <si>
    <t>431000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</si>
  <si>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</si>
  <si>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</si>
  <si>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</si>
  <si>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немат.имовине</t>
  </si>
  <si>
    <t>III.1</t>
  </si>
  <si>
    <t>ОТПЛАТА КАМАТА И ТЕКУЋИ ТРОШКОВИ ЗАДУЖИВАЊА</t>
  </si>
  <si>
    <t>III.1.1</t>
  </si>
  <si>
    <t>Казне за кашњење</t>
  </si>
  <si>
    <t>III.1.2</t>
  </si>
  <si>
    <t>Остале казне</t>
  </si>
  <si>
    <t>IV.1</t>
  </si>
  <si>
    <t>ДОНАЦИЈЕ,ДОТАЦИЈЕ И ТРАНСФЕРИ</t>
  </si>
  <si>
    <t>IV1.1</t>
  </si>
  <si>
    <t xml:space="preserve">Остале текуће дотације и трансфери – инвалиди </t>
  </si>
  <si>
    <t>VI</t>
  </si>
  <si>
    <t>V.1</t>
  </si>
  <si>
    <t>ДОНАЦИЈЕ НЕВЛАДИНИМ ОРГАНИЗАЦИЈАМА</t>
  </si>
  <si>
    <t>V.1.1</t>
  </si>
  <si>
    <t>Донације осталим непрофитним институцијама</t>
  </si>
  <si>
    <t>VII</t>
  </si>
  <si>
    <t>ПОРЕЗИ, ОБАВЕЗНЕ ТАКСЕ, КАЗНЕ И ПЕНАЛИ</t>
  </si>
  <si>
    <t>Регистрација возила</t>
  </si>
  <si>
    <t>V.1.2</t>
  </si>
  <si>
    <t>Републичке таксе</t>
  </si>
  <si>
    <t>V.1.3</t>
  </si>
  <si>
    <t>Општинске таксе</t>
  </si>
  <si>
    <t>V.1.4</t>
  </si>
  <si>
    <t>Судске таксе</t>
  </si>
  <si>
    <t>V.1.5</t>
  </si>
  <si>
    <t>Остали порези - Порез на добит правних лица</t>
  </si>
  <si>
    <t>VIII</t>
  </si>
  <si>
    <t>VI .1</t>
  </si>
  <si>
    <t>НОВЧАНЕ КАЗНЕ И ПЕНАЛИ ПО РЕШЕЊУ СУДОВА</t>
  </si>
  <si>
    <t>VI.1.1</t>
  </si>
  <si>
    <t>Новчане казне и пенали по решењу судова</t>
  </si>
  <si>
    <t>IX</t>
  </si>
  <si>
    <t>510000</t>
  </si>
  <si>
    <t>VII.1</t>
  </si>
  <si>
    <t>ОСНОВНА СРЕДСТВА</t>
  </si>
  <si>
    <t>VII1.1</t>
  </si>
  <si>
    <t>Изградња зграда и објеката</t>
  </si>
  <si>
    <t>VII.1.1</t>
  </si>
  <si>
    <t>ПАРКИНГ</t>
  </si>
  <si>
    <t>VII.2</t>
  </si>
  <si>
    <t>Капитално одржавање зграда и објеката</t>
  </si>
  <si>
    <t>VII.2.1</t>
  </si>
  <si>
    <t>Капитално одржавање болница,домова здравља</t>
  </si>
  <si>
    <t>VII.3</t>
  </si>
  <si>
    <t>5114*</t>
  </si>
  <si>
    <t>Пројектно планирање</t>
  </si>
  <si>
    <t>VII.4</t>
  </si>
  <si>
    <t>Машине и опрема</t>
  </si>
  <si>
    <t>VII 4.1</t>
  </si>
  <si>
    <t>ОПРЕМА ЗА САОБРАЋАЈ</t>
  </si>
  <si>
    <t>VII.4.1.1</t>
  </si>
  <si>
    <t>Аутомобили</t>
  </si>
  <si>
    <t>VII 5.</t>
  </si>
  <si>
    <t>АДМИНИСТРАТИВНА ОПРЕМА</t>
  </si>
  <si>
    <t>VII.5.1</t>
  </si>
  <si>
    <t xml:space="preserve">Уградна опрема </t>
  </si>
  <si>
    <t>VII.5.2</t>
  </si>
  <si>
    <t>VII 5.3</t>
  </si>
  <si>
    <t>Штампачи</t>
  </si>
  <si>
    <t>VII.5.4</t>
  </si>
  <si>
    <t>51223*</t>
  </si>
  <si>
    <t>Телефони</t>
  </si>
  <si>
    <t>Vvii 5.5</t>
  </si>
  <si>
    <t>Електронска опрема</t>
  </si>
  <si>
    <t>VII.5.6</t>
  </si>
  <si>
    <t>VII.6</t>
  </si>
  <si>
    <t>Нематеријална имовина</t>
  </si>
  <si>
    <t>VII 6.1</t>
  </si>
  <si>
    <t>Компјутерски софтвер</t>
  </si>
  <si>
    <t>VII 6.2</t>
  </si>
  <si>
    <t>Компјутерски софтвер- лиценца</t>
  </si>
  <si>
    <t>VII 7.</t>
  </si>
  <si>
    <t>Опрема за заштиту животне средине</t>
  </si>
  <si>
    <t>VII 7.1</t>
  </si>
  <si>
    <t>VII 8.</t>
  </si>
  <si>
    <t>Медицинска и лабораторијска опрема</t>
  </si>
  <si>
    <t>VII 8.1</t>
  </si>
  <si>
    <t>Медицинска опрема</t>
  </si>
  <si>
    <t>Медицинска опрема-мерни и контролни инструменти</t>
  </si>
  <si>
    <t>УКУПНИ РАСХОДИ И ИЗДАЦИ I+II+III+IV</t>
  </si>
  <si>
    <t>20.06.2023.</t>
  </si>
  <si>
    <t>За економско-финансијску службу</t>
  </si>
  <si>
    <t>Надежда Милошевић</t>
  </si>
  <si>
    <t>Саставила</t>
  </si>
  <si>
    <t xml:space="preserve"> </t>
  </si>
  <si>
    <t xml:space="preserve"> дипл. екон. Вера Поповић </t>
  </si>
  <si>
    <t>FINANSIJSK PLANA ZA 2023. G.</t>
  </si>
  <si>
    <t>01..02.2023.</t>
  </si>
  <si>
    <t xml:space="preserve">LEKOVI </t>
  </si>
  <si>
    <t>lekovi poseban režim</t>
  </si>
  <si>
    <t>SANITET.</t>
  </si>
  <si>
    <t>KISEONIK</t>
  </si>
  <si>
    <t>ENERG.</t>
  </si>
  <si>
    <t>OMT</t>
  </si>
  <si>
    <t>DIJALIZA</t>
  </si>
  <si>
    <t>ISHRANA</t>
  </si>
  <si>
    <t>STOMAT.</t>
  </si>
  <si>
    <t>ВД ДИРЕКТОРА</t>
  </si>
  <si>
    <t>Др Никола Карапетровић</t>
  </si>
  <si>
    <t>_____________________________________________</t>
  </si>
  <si>
    <t>_____________________________________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</si>
</sst>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R_S_D_-;\-* #,##0.00\ _R_S_D_-;_-* &quot;-&quot;??\ _R_S_D_-;_-@_-"/>
    <numFmt numFmtId="177" formatCode="_-* #,##0\ _R_S_D_-;\-* #,##0\ _R_S_D_-;_-* &quot;-&quot;\ _R_S_D_-;_-@_-"/>
    <numFmt numFmtId="178" formatCode="mm/dd/yyyy"/>
    <numFmt numFmtId="179" formatCode="#,###"/>
  </numFmts>
  <fonts count="59">
    <font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i/>
      <sz val="9"/>
      <name val="Cambria"/>
      <family val="1"/>
    </font>
    <font>
      <sz val="7"/>
      <name val="Cambria"/>
      <family val="1"/>
    </font>
    <font>
      <b/>
      <sz val="9"/>
      <color indexed="8"/>
      <name val="Cambria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9"/>
      <color indexed="10"/>
      <name val="Cambria"/>
      <family val="1"/>
    </font>
    <font>
      <b/>
      <sz val="8"/>
      <name val="Cambria"/>
      <family val="1"/>
    </font>
    <font>
      <sz val="9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Cambria"/>
      <family val="1"/>
    </font>
    <font>
      <b/>
      <sz val="9"/>
      <color rgb="FFFF0000"/>
      <name val="Cambri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3" applyNumberFormat="0" applyAlignment="0" applyProtection="0"/>
    <xf numFmtId="0" fontId="45" fillId="29" borderId="4" applyNumberFormat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2" fillId="0" borderId="8" applyNumberFormat="0" applyFill="0" applyAlignment="0" applyProtection="0"/>
    <xf numFmtId="9" fontId="19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4" applyNumberFormat="0" applyAlignment="0" applyProtection="0"/>
    <xf numFmtId="44" fontId="19" fillId="0" borderId="0" applyFill="0" applyBorder="0" applyAlignment="0" applyProtection="0"/>
    <xf numFmtId="42" fontId="19" fillId="0" borderId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</cellStyleXfs>
  <cellXfs count="6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0" fontId="3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34" borderId="0" xfId="53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5" fillId="34" borderId="0" xfId="53" applyFont="1" applyFill="1">
      <alignment/>
      <protection/>
    </xf>
    <xf numFmtId="0" fontId="6" fillId="0" borderId="0" xfId="53" applyFont="1">
      <alignment/>
      <protection/>
    </xf>
    <xf numFmtId="0" fontId="4" fillId="0" borderId="12" xfId="53" applyFont="1" applyBorder="1" applyAlignment="1">
      <alignment horizontal="center" vertical="center" wrapText="1"/>
      <protection/>
    </xf>
    <xf numFmtId="4" fontId="4" fillId="34" borderId="12" xfId="53" applyNumberFormat="1" applyFont="1" applyFill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4" fontId="7" fillId="34" borderId="12" xfId="53" applyNumberFormat="1" applyFont="1" applyFill="1" applyBorder="1" applyAlignment="1">
      <alignment horizontal="center" vertical="center" wrapText="1"/>
      <protection/>
    </xf>
    <xf numFmtId="0" fontId="3" fillId="35" borderId="12" xfId="53" applyFont="1" applyFill="1" applyBorder="1" applyAlignment="1">
      <alignment horizontal="center" vertical="center"/>
      <protection/>
    </xf>
    <xf numFmtId="0" fontId="3" fillId="35" borderId="12" xfId="53" applyFont="1" applyFill="1" applyBorder="1" applyAlignment="1">
      <alignment horizontal="center" vertical="center" wrapText="1"/>
      <protection/>
    </xf>
    <xf numFmtId="0" fontId="7" fillId="35" borderId="12" xfId="53" applyFont="1" applyFill="1" applyBorder="1" applyAlignment="1">
      <alignment horizontal="center" vertical="center" wrapText="1"/>
      <protection/>
    </xf>
    <xf numFmtId="4" fontId="4" fillId="36" borderId="12" xfId="53" applyNumberFormat="1" applyFont="1" applyFill="1" applyBorder="1" applyAlignment="1">
      <alignment horizontal="right" vertical="center" wrapText="1"/>
      <protection/>
    </xf>
    <xf numFmtId="49" fontId="3" fillId="35" borderId="12" xfId="53" applyNumberFormat="1" applyFont="1" applyFill="1" applyBorder="1" applyAlignment="1">
      <alignment horizontal="center" vertical="center"/>
      <protection/>
    </xf>
    <xf numFmtId="0" fontId="3" fillId="37" borderId="12" xfId="53" applyFont="1" applyFill="1" applyBorder="1" applyAlignment="1">
      <alignment horizontal="left" vertical="center" wrapText="1"/>
      <protection/>
    </xf>
    <xf numFmtId="4" fontId="3" fillId="36" borderId="12" xfId="53" applyNumberFormat="1" applyFont="1" applyFill="1" applyBorder="1" applyAlignment="1">
      <alignment horizontal="right" vertical="center" wrapText="1"/>
      <protection/>
    </xf>
    <xf numFmtId="0" fontId="3" fillId="0" borderId="12" xfId="53" applyFont="1" applyBorder="1" applyAlignment="1">
      <alignment horizontal="center" vertical="center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vertical="center" wrapText="1"/>
      <protection/>
    </xf>
    <xf numFmtId="4" fontId="4" fillId="34" borderId="12" xfId="53" applyNumberFormat="1" applyFont="1" applyFill="1" applyBorder="1" applyAlignment="1">
      <alignment horizontal="right" vertical="center" wrapText="1"/>
      <protection/>
    </xf>
    <xf numFmtId="0" fontId="3" fillId="35" borderId="13" xfId="53" applyFont="1" applyFill="1" applyBorder="1" applyAlignment="1">
      <alignment horizontal="center" vertical="center" wrapText="1"/>
      <protection/>
    </xf>
    <xf numFmtId="4" fontId="3" fillId="36" borderId="14" xfId="53" applyNumberFormat="1" applyFont="1" applyFill="1" applyBorder="1" applyAlignment="1">
      <alignment horizontal="right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3" fillId="35" borderId="15" xfId="53" applyFont="1" applyFill="1" applyBorder="1" applyAlignment="1">
      <alignment horizontal="center" vertical="center"/>
      <protection/>
    </xf>
    <xf numFmtId="0" fontId="3" fillId="35" borderId="15" xfId="53" applyFont="1" applyFill="1" applyBorder="1" applyAlignment="1">
      <alignment horizontal="center" vertical="center" wrapText="1"/>
      <protection/>
    </xf>
    <xf numFmtId="0" fontId="4" fillId="35" borderId="16" xfId="53" applyFont="1" applyFill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8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/>
      <protection/>
    </xf>
    <xf numFmtId="0" fontId="3" fillId="35" borderId="17" xfId="53" applyFont="1" applyFill="1" applyBorder="1" applyAlignment="1">
      <alignment horizontal="center" vertical="center"/>
      <protection/>
    </xf>
    <xf numFmtId="0" fontId="3" fillId="35" borderId="17" xfId="53" applyFont="1" applyFill="1" applyBorder="1" applyAlignment="1">
      <alignment horizontal="center" vertical="center" wrapText="1"/>
      <protection/>
    </xf>
    <xf numFmtId="0" fontId="4" fillId="35" borderId="17" xfId="53" applyFont="1" applyFill="1" applyBorder="1" applyAlignment="1">
      <alignment horizontal="center" vertical="center" wrapText="1"/>
      <protection/>
    </xf>
    <xf numFmtId="4" fontId="9" fillId="36" borderId="12" xfId="0" applyNumberFormat="1" applyFont="1" applyFill="1" applyBorder="1" applyAlignment="1">
      <alignment horizontal="right" vertical="center" wrapText="1"/>
    </xf>
    <xf numFmtId="0" fontId="3" fillId="0" borderId="19" xfId="53" applyFont="1" applyBorder="1" applyAlignment="1">
      <alignment horizontal="center" vertical="center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vertical="center" wrapText="1"/>
    </xf>
    <xf numFmtId="4" fontId="9" fillId="34" borderId="12" xfId="0" applyNumberFormat="1" applyFont="1" applyFill="1" applyBorder="1" applyAlignment="1">
      <alignment horizontal="right" vertical="center" wrapText="1"/>
    </xf>
    <xf numFmtId="0" fontId="3" fillId="0" borderId="16" xfId="53" applyFont="1" applyBorder="1" applyAlignment="1">
      <alignment horizontal="center" vertical="center"/>
      <protection/>
    </xf>
    <xf numFmtId="4" fontId="10" fillId="34" borderId="12" xfId="0" applyNumberFormat="1" applyFont="1" applyFill="1" applyBorder="1" applyAlignment="1">
      <alignment horizontal="right" vertical="center" wrapText="1"/>
    </xf>
    <xf numFmtId="49" fontId="3" fillId="35" borderId="12" xfId="53" applyNumberFormat="1" applyFont="1" applyFill="1" applyBorder="1" applyAlignment="1">
      <alignment horizontal="center" vertical="center" wrapText="1"/>
      <protection/>
    </xf>
    <xf numFmtId="4" fontId="4" fillId="36" borderId="14" xfId="53" applyNumberFormat="1" applyFont="1" applyFill="1" applyBorder="1" applyAlignment="1">
      <alignment horizontal="right" vertical="center" wrapText="1"/>
      <protection/>
    </xf>
    <xf numFmtId="0" fontId="3" fillId="35" borderId="21" xfId="53" applyFont="1" applyFill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21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/>
    </xf>
    <xf numFmtId="4" fontId="3" fillId="34" borderId="14" xfId="53" applyNumberFormat="1" applyFont="1" applyFill="1" applyBorder="1" applyAlignment="1">
      <alignment horizontal="right" vertical="center" wrapText="1"/>
      <protection/>
    </xf>
    <xf numFmtId="4" fontId="3" fillId="38" borderId="12" xfId="53" applyNumberFormat="1" applyFont="1" applyFill="1" applyBorder="1" applyAlignment="1">
      <alignment horizontal="right" vertical="center" wrapText="1"/>
      <protection/>
    </xf>
    <xf numFmtId="4" fontId="3" fillId="38" borderId="14" xfId="53" applyNumberFormat="1" applyFont="1" applyFill="1" applyBorder="1" applyAlignment="1">
      <alignment horizontal="right" vertical="center" wrapText="1"/>
      <protection/>
    </xf>
    <xf numFmtId="4" fontId="2" fillId="34" borderId="0" xfId="0" applyNumberFormat="1" applyFont="1" applyFill="1" applyAlignment="1">
      <alignment/>
    </xf>
    <xf numFmtId="0" fontId="11" fillId="0" borderId="0" xfId="53" applyFont="1">
      <alignment/>
      <protection/>
    </xf>
    <xf numFmtId="0" fontId="4" fillId="0" borderId="0" xfId="53" applyFont="1" applyAlignment="1">
      <alignment horizontal="left"/>
      <protection/>
    </xf>
    <xf numFmtId="4" fontId="4" fillId="34" borderId="0" xfId="53" applyNumberFormat="1" applyFont="1" applyFill="1">
      <alignment/>
      <protection/>
    </xf>
    <xf numFmtId="0" fontId="7" fillId="0" borderId="13" xfId="53" applyFont="1" applyBorder="1" applyAlignment="1">
      <alignment horizontal="center" vertical="center" wrapText="1"/>
      <protection/>
    </xf>
    <xf numFmtId="4" fontId="3" fillId="34" borderId="12" xfId="53" applyNumberFormat="1" applyFont="1" applyFill="1" applyBorder="1" applyAlignment="1">
      <alignment horizontal="left" vertical="center" wrapText="1"/>
      <protection/>
    </xf>
    <xf numFmtId="0" fontId="3" fillId="39" borderId="15" xfId="53" applyFont="1" applyFill="1" applyBorder="1" applyAlignment="1" applyProtection="1">
      <alignment horizontal="center" vertical="center" wrapText="1"/>
      <protection/>
    </xf>
    <xf numFmtId="4" fontId="3" fillId="40" borderId="12" xfId="53" applyNumberFormat="1" applyFont="1" applyFill="1" applyBorder="1" applyAlignment="1">
      <alignment horizontal="right" vertical="center" wrapText="1"/>
      <protection/>
    </xf>
    <xf numFmtId="0" fontId="3" fillId="35" borderId="12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Border="1" applyAlignment="1" applyProtection="1">
      <alignment horizontal="center" vertical="center" wrapText="1"/>
      <protection/>
    </xf>
    <xf numFmtId="0" fontId="4" fillId="0" borderId="12" xfId="53" applyFont="1" applyBorder="1" applyAlignment="1">
      <alignment horizontal="center"/>
      <protection/>
    </xf>
    <xf numFmtId="0" fontId="4" fillId="0" borderId="13" xfId="53" applyFont="1" applyBorder="1" applyAlignment="1">
      <alignment vertical="center" wrapText="1"/>
      <protection/>
    </xf>
    <xf numFmtId="4" fontId="4" fillId="34" borderId="12" xfId="53" applyNumberFormat="1" applyFont="1" applyFill="1" applyBorder="1" applyAlignment="1">
      <alignment vertical="center" wrapText="1"/>
      <protection/>
    </xf>
    <xf numFmtId="0" fontId="4" fillId="0" borderId="20" xfId="53" applyFont="1" applyBorder="1" applyAlignment="1" applyProtection="1">
      <alignment horizontal="center" vertical="center" wrapText="1"/>
      <protection/>
    </xf>
    <xf numFmtId="4" fontId="3" fillId="34" borderId="12" xfId="53" applyNumberFormat="1" applyFont="1" applyFill="1" applyBorder="1" applyAlignment="1">
      <alignment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" fontId="4" fillId="34" borderId="12" xfId="0" applyNumberFormat="1" applyFont="1" applyFill="1" applyBorder="1" applyAlignment="1">
      <alignment wrapText="1"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3" fillId="35" borderId="16" xfId="53" applyFont="1" applyFill="1" applyBorder="1" applyAlignment="1">
      <alignment horizontal="center" vertical="center" wrapText="1"/>
      <protection/>
    </xf>
    <xf numFmtId="4" fontId="3" fillId="36" borderId="12" xfId="53" applyNumberFormat="1" applyFont="1" applyFill="1" applyBorder="1" applyAlignment="1">
      <alignment vertical="center" wrapText="1"/>
      <protection/>
    </xf>
    <xf numFmtId="0" fontId="3" fillId="35" borderId="20" xfId="53" applyFont="1" applyFill="1" applyBorder="1" applyAlignment="1" applyProtection="1">
      <alignment horizontal="center" vertical="center" wrapText="1"/>
      <protection/>
    </xf>
    <xf numFmtId="0" fontId="3" fillId="35" borderId="20" xfId="53" applyFont="1" applyFill="1" applyBorder="1" applyAlignment="1">
      <alignment horizontal="center" vertical="center" wrapText="1"/>
      <protection/>
    </xf>
    <xf numFmtId="0" fontId="4" fillId="0" borderId="19" xfId="53" applyFont="1" applyBorder="1" applyAlignment="1" applyProtection="1">
      <alignment vertical="center" wrapText="1"/>
      <protection/>
    </xf>
    <xf numFmtId="0" fontId="4" fillId="0" borderId="20" xfId="53" applyFont="1" applyBorder="1" applyAlignment="1">
      <alignment/>
      <protection/>
    </xf>
    <xf numFmtId="0" fontId="3" fillId="0" borderId="14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vertical="center" wrapText="1"/>
      <protection/>
    </xf>
    <xf numFmtId="0" fontId="4" fillId="0" borderId="17" xfId="53" applyFont="1" applyBorder="1" applyAlignment="1">
      <alignment/>
      <protection/>
    </xf>
    <xf numFmtId="0" fontId="12" fillId="0" borderId="13" xfId="53" applyFont="1" applyBorder="1" applyAlignment="1">
      <alignment vertical="center" wrapText="1"/>
      <protection/>
    </xf>
    <xf numFmtId="4" fontId="12" fillId="34" borderId="12" xfId="53" applyNumberFormat="1" applyFont="1" applyFill="1" applyBorder="1" applyAlignment="1">
      <alignment vertical="center" wrapText="1"/>
      <protection/>
    </xf>
    <xf numFmtId="0" fontId="4" fillId="0" borderId="16" xfId="53" applyFont="1" applyBorder="1" applyAlignment="1" applyProtection="1">
      <alignment vertical="center" wrapText="1"/>
      <protection/>
    </xf>
    <xf numFmtId="0" fontId="4" fillId="0" borderId="15" xfId="53" applyFont="1" applyBorder="1" applyAlignment="1">
      <alignment/>
      <protection/>
    </xf>
    <xf numFmtId="0" fontId="3" fillId="35" borderId="17" xfId="53" applyFont="1" applyFill="1" applyBorder="1" applyAlignment="1" applyProtection="1">
      <alignment horizontal="center" vertical="center" wrapText="1"/>
      <protection/>
    </xf>
    <xf numFmtId="0" fontId="3" fillId="0" borderId="20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vertical="center"/>
      <protection/>
    </xf>
    <xf numFmtId="4" fontId="4" fillId="34" borderId="12" xfId="53" applyNumberFormat="1" applyFont="1" applyFill="1" applyBorder="1" applyAlignment="1">
      <alignment vertical="center"/>
      <protection/>
    </xf>
    <xf numFmtId="0" fontId="3" fillId="0" borderId="15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2" xfId="53" applyFont="1" applyBorder="1">
      <alignment/>
      <protection/>
    </xf>
    <xf numFmtId="0" fontId="3" fillId="39" borderId="15" xfId="53" applyFont="1" applyFill="1" applyBorder="1" applyAlignment="1">
      <alignment horizontal="center" vertical="center"/>
      <protection/>
    </xf>
    <xf numFmtId="0" fontId="3" fillId="39" borderId="12" xfId="53" applyFont="1" applyFill="1" applyBorder="1" applyAlignment="1" applyProtection="1">
      <alignment horizontal="center" vertical="center" wrapText="1"/>
      <protection/>
    </xf>
    <xf numFmtId="4" fontId="3" fillId="40" borderId="12" xfId="0" applyNumberFormat="1" applyFont="1" applyFill="1" applyBorder="1" applyAlignment="1">
      <alignment horizontal="right" vertical="center" wrapText="1"/>
    </xf>
    <xf numFmtId="0" fontId="3" fillId="39" borderId="12" xfId="53" applyFont="1" applyFill="1" applyBorder="1" applyAlignment="1">
      <alignment horizontal="center" vertical="center"/>
      <protection/>
    </xf>
    <xf numFmtId="0" fontId="3" fillId="39" borderId="12" xfId="53" applyFont="1" applyFill="1" applyBorder="1" applyAlignment="1">
      <alignment horizontal="center" vertical="center" wrapText="1"/>
      <protection/>
    </xf>
    <xf numFmtId="0" fontId="3" fillId="39" borderId="13" xfId="53" applyFont="1" applyFill="1" applyBorder="1" applyAlignment="1">
      <alignment horizontal="center" vertical="center" wrapText="1"/>
      <protection/>
    </xf>
    <xf numFmtId="4" fontId="3" fillId="40" borderId="13" xfId="53" applyNumberFormat="1" applyFont="1" applyFill="1" applyBorder="1" applyAlignment="1">
      <alignment vertical="center" wrapText="1"/>
      <protection/>
    </xf>
    <xf numFmtId="4" fontId="3" fillId="40" borderId="14" xfId="53" applyNumberFormat="1" applyFont="1" applyFill="1" applyBorder="1" applyAlignment="1">
      <alignment horizontal="left" vertical="center" wrapText="1"/>
      <protection/>
    </xf>
    <xf numFmtId="4" fontId="3" fillId="40" borderId="14" xfId="53" applyNumberFormat="1" applyFont="1" applyFill="1" applyBorder="1" applyAlignment="1">
      <alignment horizontal="right" vertical="center" wrapText="1"/>
      <protection/>
    </xf>
    <xf numFmtId="0" fontId="4" fillId="35" borderId="20" xfId="53" applyFont="1" applyFill="1" applyBorder="1" applyAlignment="1">
      <alignment/>
      <protection/>
    </xf>
    <xf numFmtId="0" fontId="4" fillId="35" borderId="0" xfId="53" applyFont="1" applyFill="1">
      <alignment/>
      <protection/>
    </xf>
    <xf numFmtId="0" fontId="3" fillId="35" borderId="13" xfId="53" applyFont="1" applyFill="1" applyBorder="1" applyAlignment="1">
      <alignment vertical="center" wrapText="1"/>
      <protection/>
    </xf>
    <xf numFmtId="4" fontId="3" fillId="36" borderId="13" xfId="53" applyNumberFormat="1" applyFont="1" applyFill="1" applyBorder="1" applyAlignment="1">
      <alignment vertical="center" wrapText="1"/>
      <protection/>
    </xf>
    <xf numFmtId="49" fontId="3" fillId="0" borderId="12" xfId="53" applyNumberFormat="1" applyFont="1" applyBorder="1" applyAlignment="1" applyProtection="1">
      <alignment horizontal="center" vertical="center" wrapText="1"/>
      <protection/>
    </xf>
    <xf numFmtId="49" fontId="4" fillId="0" borderId="12" xfId="53" applyNumberFormat="1" applyFont="1" applyBorder="1" applyAlignment="1" applyProtection="1">
      <alignment horizontal="center" vertical="center" wrapText="1"/>
      <protection/>
    </xf>
    <xf numFmtId="0" fontId="4" fillId="33" borderId="0" xfId="53" applyFont="1" applyFill="1">
      <alignment/>
      <protection/>
    </xf>
    <xf numFmtId="0" fontId="5" fillId="33" borderId="0" xfId="53" applyFont="1" applyFill="1">
      <alignment/>
      <protection/>
    </xf>
    <xf numFmtId="4" fontId="4" fillId="34" borderId="14" xfId="53" applyNumberFormat="1" applyFont="1" applyFill="1" applyBorder="1" applyAlignment="1">
      <alignment horizontal="right" vertical="center" wrapText="1"/>
      <protection/>
    </xf>
    <xf numFmtId="4" fontId="3" fillId="36" borderId="12" xfId="0" applyNumberFormat="1" applyFont="1" applyFill="1" applyBorder="1" applyAlignment="1">
      <alignment horizontal="right" vertical="center" wrapText="1"/>
    </xf>
    <xf numFmtId="4" fontId="4" fillId="34" borderId="13" xfId="53" applyNumberFormat="1" applyFont="1" applyFill="1" applyBorder="1" applyAlignment="1">
      <alignment vertical="center"/>
      <protection/>
    </xf>
    <xf numFmtId="4" fontId="4" fillId="34" borderId="13" xfId="53" applyNumberFormat="1" applyFont="1" applyFill="1" applyBorder="1" applyAlignment="1">
      <alignment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4" fontId="7" fillId="0" borderId="12" xfId="53" applyNumberFormat="1" applyFont="1" applyBorder="1" applyAlignment="1">
      <alignment horizontal="center" vertical="center" wrapText="1"/>
      <protection/>
    </xf>
    <xf numFmtId="4" fontId="4" fillId="35" borderId="12" xfId="53" applyNumberFormat="1" applyFont="1" applyFill="1" applyBorder="1" applyAlignment="1">
      <alignment horizontal="right" vertical="center" wrapText="1"/>
      <protection/>
    </xf>
    <xf numFmtId="4" fontId="3" fillId="35" borderId="12" xfId="53" applyNumberFormat="1" applyFont="1" applyFill="1" applyBorder="1" applyAlignment="1">
      <alignment horizontal="right" vertical="center" wrapText="1"/>
      <protection/>
    </xf>
    <xf numFmtId="4" fontId="4" fillId="0" borderId="12" xfId="53" applyNumberFormat="1" applyFont="1" applyBorder="1" applyAlignment="1">
      <alignment horizontal="right" vertical="center" wrapText="1"/>
      <protection/>
    </xf>
    <xf numFmtId="4" fontId="3" fillId="35" borderId="14" xfId="53" applyNumberFormat="1" applyFont="1" applyFill="1" applyBorder="1" applyAlignment="1">
      <alignment horizontal="right" vertical="center" wrapText="1"/>
      <protection/>
    </xf>
    <xf numFmtId="4" fontId="9" fillId="35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4" fillId="41" borderId="14" xfId="53" applyNumberFormat="1" applyFont="1" applyFill="1" applyBorder="1" applyAlignment="1">
      <alignment horizontal="right" vertical="center" wrapText="1"/>
      <protection/>
    </xf>
    <xf numFmtId="4" fontId="3" fillId="0" borderId="14" xfId="53" applyNumberFormat="1" applyFont="1" applyBorder="1" applyAlignment="1">
      <alignment horizontal="right" vertical="center" wrapText="1"/>
      <protection/>
    </xf>
    <xf numFmtId="4" fontId="4" fillId="0" borderId="14" xfId="53" applyNumberFormat="1" applyFont="1" applyBorder="1" applyAlignment="1">
      <alignment horizontal="right" vertical="center" wrapText="1"/>
      <protection/>
    </xf>
    <xf numFmtId="4" fontId="3" fillId="42" borderId="12" xfId="53" applyNumberFormat="1" applyFont="1" applyFill="1" applyBorder="1" applyAlignment="1">
      <alignment horizontal="right" vertical="center" wrapText="1"/>
      <protection/>
    </xf>
    <xf numFmtId="4" fontId="3" fillId="42" borderId="14" xfId="53" applyNumberFormat="1" applyFont="1" applyFill="1" applyBorder="1" applyAlignment="1">
      <alignment horizontal="right" vertical="center" wrapText="1"/>
      <protection/>
    </xf>
    <xf numFmtId="4" fontId="2" fillId="0" borderId="0" xfId="0" applyNumberFormat="1" applyFont="1" applyAlignment="1">
      <alignment/>
    </xf>
    <xf numFmtId="4" fontId="4" fillId="0" borderId="0" xfId="53" applyNumberFormat="1" applyFont="1">
      <alignment/>
      <protection/>
    </xf>
    <xf numFmtId="4" fontId="3" fillId="0" borderId="12" xfId="53" applyNumberFormat="1" applyFont="1" applyBorder="1" applyAlignment="1">
      <alignment horizontal="left" vertical="center" wrapText="1"/>
      <protection/>
    </xf>
    <xf numFmtId="4" fontId="3" fillId="39" borderId="12" xfId="53" applyNumberFormat="1" applyFont="1" applyFill="1" applyBorder="1" applyAlignment="1">
      <alignment horizontal="right" vertical="center" wrapText="1"/>
      <protection/>
    </xf>
    <xf numFmtId="4" fontId="3" fillId="39" borderId="12" xfId="0" applyNumberFormat="1" applyFont="1" applyFill="1" applyBorder="1" applyAlignment="1">
      <alignment horizontal="right" vertical="center" wrapText="1"/>
    </xf>
    <xf numFmtId="4" fontId="3" fillId="35" borderId="12" xfId="0" applyNumberFormat="1" applyFont="1" applyFill="1" applyBorder="1" applyAlignment="1">
      <alignment horizontal="right" vertical="center" wrapText="1"/>
    </xf>
    <xf numFmtId="4" fontId="4" fillId="0" borderId="12" xfId="53" applyNumberFormat="1" applyFont="1" applyBorder="1" applyAlignment="1">
      <alignment vertical="center" wrapText="1"/>
      <protection/>
    </xf>
    <xf numFmtId="4" fontId="3" fillId="0" borderId="12" xfId="53" applyNumberFormat="1" applyFont="1" applyBorder="1" applyAlignment="1">
      <alignment vertical="center" wrapText="1"/>
      <protection/>
    </xf>
    <xf numFmtId="4" fontId="4" fillId="0" borderId="12" xfId="0" applyNumberFormat="1" applyFont="1" applyBorder="1" applyAlignment="1">
      <alignment wrapText="1"/>
    </xf>
    <xf numFmtId="4" fontId="3" fillId="35" borderId="12" xfId="53" applyNumberFormat="1" applyFont="1" applyFill="1" applyBorder="1" applyAlignment="1">
      <alignment vertical="center" wrapText="1"/>
      <protection/>
    </xf>
    <xf numFmtId="4" fontId="12" fillId="0" borderId="12" xfId="53" applyNumberFormat="1" applyFont="1" applyBorder="1" applyAlignment="1">
      <alignment vertical="center" wrapText="1"/>
      <protection/>
    </xf>
    <xf numFmtId="4" fontId="4" fillId="0" borderId="12" xfId="53" applyNumberFormat="1" applyFont="1" applyBorder="1" applyAlignment="1">
      <alignment vertical="center"/>
      <protection/>
    </xf>
    <xf numFmtId="4" fontId="4" fillId="0" borderId="13" xfId="53" applyNumberFormat="1" applyFont="1" applyBorder="1" applyAlignment="1">
      <alignment vertical="center"/>
      <protection/>
    </xf>
    <xf numFmtId="4" fontId="4" fillId="0" borderId="13" xfId="53" applyNumberFormat="1" applyFont="1" applyBorder="1" applyAlignment="1">
      <alignment vertical="center" wrapText="1"/>
      <protection/>
    </xf>
    <xf numFmtId="4" fontId="3" fillId="39" borderId="13" xfId="53" applyNumberFormat="1" applyFont="1" applyFill="1" applyBorder="1" applyAlignment="1">
      <alignment vertical="center" wrapText="1"/>
      <protection/>
    </xf>
    <xf numFmtId="4" fontId="3" fillId="39" borderId="14" xfId="53" applyNumberFormat="1" applyFont="1" applyFill="1" applyBorder="1" applyAlignment="1">
      <alignment horizontal="left" vertical="center" wrapText="1"/>
      <protection/>
    </xf>
    <xf numFmtId="4" fontId="3" fillId="39" borderId="14" xfId="53" applyNumberFormat="1" applyFont="1" applyFill="1" applyBorder="1" applyAlignment="1">
      <alignment horizontal="right" vertical="center" wrapText="1"/>
      <protection/>
    </xf>
    <xf numFmtId="4" fontId="3" fillId="35" borderId="13" xfId="53" applyNumberFormat="1" applyFont="1" applyFill="1" applyBorder="1" applyAlignment="1">
      <alignment vertical="center" wrapText="1"/>
      <protection/>
    </xf>
    <xf numFmtId="0" fontId="4" fillId="35" borderId="17" xfId="53" applyFont="1" applyFill="1" applyBorder="1" applyAlignment="1">
      <alignment/>
      <protection/>
    </xf>
    <xf numFmtId="49" fontId="3" fillId="35" borderId="13" xfId="53" applyNumberFormat="1" applyFont="1" applyFill="1" applyBorder="1" applyAlignment="1">
      <alignment horizontal="center" vertical="center" wrapText="1"/>
      <protection/>
    </xf>
    <xf numFmtId="0" fontId="13" fillId="0" borderId="12" xfId="53" applyFont="1" applyBorder="1" applyAlignment="1">
      <alignment horizontal="center" vertical="center" wrapText="1"/>
      <protection/>
    </xf>
    <xf numFmtId="0" fontId="4" fillId="35" borderId="12" xfId="53" applyFont="1" applyFill="1" applyBorder="1">
      <alignment/>
      <protection/>
    </xf>
    <xf numFmtId="49" fontId="3" fillId="0" borderId="0" xfId="53" applyNumberFormat="1" applyFont="1" applyBorder="1" applyAlignment="1" applyProtection="1">
      <alignment horizontal="center" vertical="center" wrapText="1"/>
      <protection/>
    </xf>
    <xf numFmtId="0" fontId="4" fillId="35" borderId="20" xfId="53" applyFont="1" applyFill="1" applyBorder="1">
      <alignment/>
      <protection/>
    </xf>
    <xf numFmtId="0" fontId="4" fillId="0" borderId="18" xfId="53" applyFont="1" applyBorder="1" applyAlignment="1">
      <alignment/>
      <protection/>
    </xf>
    <xf numFmtId="0" fontId="4" fillId="0" borderId="20" xfId="53" applyFont="1" applyBorder="1">
      <alignment/>
      <protection/>
    </xf>
    <xf numFmtId="49" fontId="4" fillId="0" borderId="21" xfId="53" applyNumberFormat="1" applyFont="1" applyBorder="1" applyAlignment="1">
      <alignment horizontal="center" vertical="center" wrapText="1"/>
      <protection/>
    </xf>
    <xf numFmtId="4" fontId="3" fillId="34" borderId="13" xfId="53" applyNumberFormat="1" applyFont="1" applyFill="1" applyBorder="1" applyAlignment="1">
      <alignment vertical="center" wrapText="1"/>
      <protection/>
    </xf>
    <xf numFmtId="49" fontId="4" fillId="0" borderId="14" xfId="53" applyNumberFormat="1" applyFont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 wrapText="1"/>
      <protection/>
    </xf>
    <xf numFmtId="49" fontId="4" fillId="0" borderId="21" xfId="53" applyNumberFormat="1" applyFont="1" applyBorder="1" applyAlignment="1" applyProtection="1">
      <alignment horizontal="center" vertical="center" wrapText="1"/>
      <protection/>
    </xf>
    <xf numFmtId="0" fontId="4" fillId="35" borderId="15" xfId="53" applyFont="1" applyFill="1" applyBorder="1">
      <alignment/>
      <protection/>
    </xf>
    <xf numFmtId="0" fontId="13" fillId="35" borderId="12" xfId="53" applyFont="1" applyFill="1" applyBorder="1" applyAlignment="1">
      <alignment horizontal="center" vertical="center" wrapText="1"/>
      <protection/>
    </xf>
    <xf numFmtId="0" fontId="4" fillId="35" borderId="15" xfId="53" applyFont="1" applyFill="1" applyBorder="1" applyAlignment="1">
      <alignment/>
      <protection/>
    </xf>
    <xf numFmtId="0" fontId="3" fillId="39" borderId="20" xfId="53" applyFont="1" applyFill="1" applyBorder="1" applyAlignment="1">
      <alignment horizontal="center" vertical="center"/>
      <protection/>
    </xf>
    <xf numFmtId="0" fontId="4" fillId="39" borderId="12" xfId="53" applyFont="1" applyFill="1" applyBorder="1" applyAlignment="1">
      <alignment horizontal="center" vertical="center" wrapText="1"/>
      <protection/>
    </xf>
    <xf numFmtId="4" fontId="3" fillId="40" borderId="12" xfId="53" applyNumberFormat="1" applyFont="1" applyFill="1" applyBorder="1" applyAlignment="1">
      <alignment vertical="center" wrapText="1"/>
      <protection/>
    </xf>
    <xf numFmtId="0" fontId="4" fillId="39" borderId="20" xfId="53" applyFont="1" applyFill="1" applyBorder="1" applyAlignment="1" applyProtection="1">
      <alignment vertical="center" wrapText="1"/>
      <protection/>
    </xf>
    <xf numFmtId="0" fontId="4" fillId="39" borderId="0" xfId="53" applyFont="1" applyFill="1">
      <alignment/>
      <protection/>
    </xf>
    <xf numFmtId="49" fontId="3" fillId="39" borderId="12" xfId="53" applyNumberFormat="1" applyFont="1" applyFill="1" applyBorder="1" applyAlignment="1" applyProtection="1">
      <alignment horizontal="center" vertical="center" wrapText="1"/>
      <protection/>
    </xf>
    <xf numFmtId="0" fontId="3" fillId="39" borderId="12" xfId="53" applyFont="1" applyFill="1" applyBorder="1" applyAlignment="1">
      <alignment vertical="center" wrapText="1"/>
      <protection/>
    </xf>
    <xf numFmtId="4" fontId="4" fillId="40" borderId="12" xfId="53" applyNumberFormat="1" applyFont="1" applyFill="1" applyBorder="1" applyAlignment="1">
      <alignment vertical="center" wrapText="1"/>
      <protection/>
    </xf>
    <xf numFmtId="0" fontId="4" fillId="0" borderId="17" xfId="53" applyFont="1" applyBorder="1" applyAlignment="1" applyProtection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4" fillId="0" borderId="15" xfId="53" applyFont="1" applyFill="1" applyBorder="1" applyAlignment="1" applyProtection="1">
      <alignment vertical="center" wrapText="1"/>
      <protection/>
    </xf>
    <xf numFmtId="0" fontId="4" fillId="0" borderId="0" xfId="53" applyFont="1" applyFill="1">
      <alignment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vertical="center" wrapText="1"/>
      <protection/>
    </xf>
    <xf numFmtId="4" fontId="4" fillId="34" borderId="14" xfId="53" applyNumberFormat="1" applyFont="1" applyFill="1" applyBorder="1" applyAlignment="1">
      <alignment vertical="center" wrapText="1"/>
      <protection/>
    </xf>
    <xf numFmtId="0" fontId="4" fillId="35" borderId="20" xfId="53" applyFont="1" applyFill="1" applyBorder="1" applyAlignment="1" applyProtection="1">
      <alignment vertical="center" wrapText="1"/>
      <protection/>
    </xf>
    <xf numFmtId="49" fontId="3" fillId="35" borderId="12" xfId="53" applyNumberFormat="1" applyFont="1" applyFill="1" applyBorder="1" applyAlignment="1" applyProtection="1">
      <alignment horizontal="center" vertical="center" wrapText="1"/>
      <protection/>
    </xf>
    <xf numFmtId="0" fontId="3" fillId="35" borderId="12" xfId="53" applyFont="1" applyFill="1" applyBorder="1" applyAlignment="1">
      <alignment vertical="center" wrapText="1"/>
      <protection/>
    </xf>
    <xf numFmtId="0" fontId="4" fillId="0" borderId="20" xfId="53" applyFont="1" applyBorder="1" applyAlignment="1" applyProtection="1">
      <alignment vertical="center" wrapText="1"/>
      <protection/>
    </xf>
    <xf numFmtId="0" fontId="4" fillId="35" borderId="17" xfId="53" applyFont="1" applyFill="1" applyBorder="1" applyAlignment="1" applyProtection="1">
      <alignment vertical="center" wrapText="1"/>
      <protection/>
    </xf>
    <xf numFmtId="49" fontId="3" fillId="35" borderId="15" xfId="53" applyNumberFormat="1" applyFont="1" applyFill="1" applyBorder="1" applyAlignment="1" applyProtection="1">
      <alignment horizontal="center" vertical="center" wrapText="1"/>
      <protection/>
    </xf>
    <xf numFmtId="4" fontId="4" fillId="36" borderId="12" xfId="53" applyNumberFormat="1" applyFont="1" applyFill="1" applyBorder="1" applyAlignment="1">
      <alignment vertical="center" wrapText="1"/>
      <protection/>
    </xf>
    <xf numFmtId="0" fontId="4" fillId="35" borderId="15" xfId="53" applyFont="1" applyFill="1" applyBorder="1" applyAlignment="1" applyProtection="1">
      <alignment vertical="center" wrapText="1"/>
      <protection/>
    </xf>
    <xf numFmtId="0" fontId="4" fillId="0" borderId="15" xfId="53" applyFont="1" applyBorder="1" applyAlignment="1" applyProtection="1">
      <alignment vertical="center" wrapText="1"/>
      <protection/>
    </xf>
    <xf numFmtId="49" fontId="4" fillId="0" borderId="13" xfId="53" applyNumberFormat="1" applyFont="1" applyBorder="1" applyAlignment="1" applyProtection="1">
      <alignment horizontal="center" vertical="center" wrapText="1"/>
      <protection/>
    </xf>
    <xf numFmtId="0" fontId="3" fillId="39" borderId="20" xfId="53" applyFont="1" applyFill="1" applyBorder="1" applyAlignment="1" applyProtection="1">
      <alignment horizontal="center" vertical="center" wrapText="1"/>
      <protection/>
    </xf>
    <xf numFmtId="4" fontId="57" fillId="34" borderId="12" xfId="53" applyNumberFormat="1" applyFont="1" applyFill="1" applyBorder="1" applyAlignment="1">
      <alignment vertical="center" wrapText="1"/>
      <protection/>
    </xf>
    <xf numFmtId="4" fontId="4" fillId="34" borderId="0" xfId="53" applyNumberFormat="1" applyFont="1" applyFill="1" applyBorder="1" applyAlignment="1">
      <alignment vertical="center" wrapText="1"/>
      <protection/>
    </xf>
    <xf numFmtId="4" fontId="58" fillId="36" borderId="13" xfId="53" applyNumberFormat="1" applyFont="1" applyFill="1" applyBorder="1" applyAlignment="1">
      <alignment vertical="center" wrapText="1"/>
      <protection/>
    </xf>
    <xf numFmtId="4" fontId="4" fillId="36" borderId="13" xfId="53" applyNumberFormat="1" applyFont="1" applyFill="1" applyBorder="1" applyAlignment="1">
      <alignment vertical="center" wrapText="1"/>
      <protection/>
    </xf>
    <xf numFmtId="4" fontId="58" fillId="36" borderId="12" xfId="53" applyNumberFormat="1" applyFont="1" applyFill="1" applyBorder="1" applyAlignment="1">
      <alignment vertical="center" wrapText="1"/>
      <protection/>
    </xf>
    <xf numFmtId="4" fontId="4" fillId="34" borderId="21" xfId="53" applyNumberFormat="1" applyFont="1" applyFill="1" applyBorder="1" applyAlignment="1">
      <alignment vertical="center" wrapText="1"/>
      <protection/>
    </xf>
    <xf numFmtId="4" fontId="57" fillId="0" borderId="12" xfId="53" applyNumberFormat="1" applyFont="1" applyBorder="1" applyAlignment="1">
      <alignment vertical="center" wrapText="1"/>
      <protection/>
    </xf>
    <xf numFmtId="4" fontId="4" fillId="0" borderId="0" xfId="53" applyNumberFormat="1" applyFont="1" applyBorder="1" applyAlignment="1">
      <alignment vertical="center" wrapText="1"/>
      <protection/>
    </xf>
    <xf numFmtId="4" fontId="3" fillId="0" borderId="13" xfId="53" applyNumberFormat="1" applyFont="1" applyBorder="1" applyAlignment="1">
      <alignment vertical="center" wrapText="1"/>
      <protection/>
    </xf>
    <xf numFmtId="4" fontId="4" fillId="0" borderId="12" xfId="53" applyNumberFormat="1" applyFont="1" applyFill="1" applyBorder="1" applyAlignment="1">
      <alignment vertical="center" wrapText="1"/>
      <protection/>
    </xf>
    <xf numFmtId="4" fontId="4" fillId="0" borderId="13" xfId="53" applyNumberFormat="1" applyFont="1" applyFill="1" applyBorder="1" applyAlignment="1">
      <alignment vertical="center" wrapText="1"/>
      <protection/>
    </xf>
    <xf numFmtId="4" fontId="58" fillId="35" borderId="13" xfId="53" applyNumberFormat="1" applyFont="1" applyFill="1" applyBorder="1" applyAlignment="1">
      <alignment vertical="center" wrapText="1"/>
      <protection/>
    </xf>
    <xf numFmtId="4" fontId="4" fillId="35" borderId="12" xfId="53" applyNumberFormat="1" applyFont="1" applyFill="1" applyBorder="1" applyAlignment="1">
      <alignment vertical="center" wrapText="1"/>
      <protection/>
    </xf>
    <xf numFmtId="4" fontId="3" fillId="39" borderId="12" xfId="53" applyNumberFormat="1" applyFont="1" applyFill="1" applyBorder="1" applyAlignment="1">
      <alignment vertical="center" wrapText="1"/>
      <protection/>
    </xf>
    <xf numFmtId="4" fontId="4" fillId="39" borderId="12" xfId="53" applyNumberFormat="1" applyFont="1" applyFill="1" applyBorder="1" applyAlignment="1">
      <alignment vertical="center" wrapText="1"/>
      <protection/>
    </xf>
    <xf numFmtId="4" fontId="4" fillId="0" borderId="14" xfId="53" applyNumberFormat="1" applyFont="1" applyFill="1" applyBorder="1" applyAlignment="1">
      <alignment vertical="center" wrapText="1"/>
      <protection/>
    </xf>
    <xf numFmtId="4" fontId="4" fillId="35" borderId="13" xfId="53" applyNumberFormat="1" applyFont="1" applyFill="1" applyBorder="1" applyAlignment="1">
      <alignment vertical="center" wrapText="1"/>
      <protection/>
    </xf>
    <xf numFmtId="4" fontId="58" fillId="35" borderId="12" xfId="53" applyNumberFormat="1" applyFont="1" applyFill="1" applyBorder="1" applyAlignment="1">
      <alignment vertical="center" wrapText="1"/>
      <protection/>
    </xf>
    <xf numFmtId="4" fontId="4" fillId="0" borderId="14" xfId="53" applyNumberFormat="1" applyFont="1" applyBorder="1" applyAlignment="1">
      <alignment vertical="center" wrapText="1"/>
      <protection/>
    </xf>
    <xf numFmtId="4" fontId="4" fillId="0" borderId="21" xfId="53" applyNumberFormat="1" applyFont="1" applyBorder="1" applyAlignment="1">
      <alignment vertical="center" wrapText="1"/>
      <protection/>
    </xf>
    <xf numFmtId="0" fontId="4" fillId="35" borderId="14" xfId="53" applyFont="1" applyFill="1" applyBorder="1" applyAlignment="1">
      <alignment/>
      <protection/>
    </xf>
    <xf numFmtId="4" fontId="3" fillId="36" borderId="12" xfId="53" applyNumberFormat="1" applyFont="1" applyFill="1" applyBorder="1" applyAlignment="1" applyProtection="1">
      <alignment horizontal="right" vertical="center" wrapText="1"/>
      <protection locked="0"/>
    </xf>
    <xf numFmtId="0" fontId="4" fillId="35" borderId="14" xfId="53" applyFont="1" applyFill="1" applyBorder="1">
      <alignment/>
      <protection/>
    </xf>
    <xf numFmtId="0" fontId="4" fillId="43" borderId="17" xfId="53" applyFont="1" applyFill="1" applyBorder="1" applyAlignment="1" applyProtection="1">
      <alignment vertical="center" wrapText="1"/>
      <protection/>
    </xf>
    <xf numFmtId="49" fontId="3" fillId="43" borderId="14" xfId="53" applyNumberFormat="1" applyFont="1" applyFill="1" applyBorder="1" applyAlignment="1" applyProtection="1">
      <alignment vertical="center" wrapText="1"/>
      <protection/>
    </xf>
    <xf numFmtId="49" fontId="3" fillId="43" borderId="12" xfId="53" applyNumberFormat="1" applyFont="1" applyFill="1" applyBorder="1" applyAlignment="1" applyProtection="1">
      <alignment horizontal="center" vertical="center" wrapText="1"/>
      <protection/>
    </xf>
    <xf numFmtId="0" fontId="3" fillId="43" borderId="12" xfId="53" applyFont="1" applyFill="1" applyBorder="1" applyAlignment="1">
      <alignment horizontal="center" vertical="center" wrapText="1"/>
      <protection/>
    </xf>
    <xf numFmtId="0" fontId="3" fillId="43" borderId="12" xfId="53" applyFont="1" applyFill="1" applyBorder="1" applyAlignment="1">
      <alignment vertical="center" wrapText="1"/>
      <protection/>
    </xf>
    <xf numFmtId="4" fontId="4" fillId="44" borderId="12" xfId="53" applyNumberFormat="1" applyFont="1" applyFill="1" applyBorder="1" applyAlignment="1">
      <alignment vertical="center" wrapText="1"/>
      <protection/>
    </xf>
    <xf numFmtId="4" fontId="3" fillId="44" borderId="12" xfId="53" applyNumberFormat="1" applyFont="1" applyFill="1" applyBorder="1" applyAlignment="1">
      <alignment horizontal="right" vertical="center" wrapText="1"/>
      <protection/>
    </xf>
    <xf numFmtId="49" fontId="3" fillId="43" borderId="22" xfId="53" applyNumberFormat="1" applyFont="1" applyFill="1" applyBorder="1" applyAlignment="1" applyProtection="1">
      <alignment vertical="center" wrapText="1"/>
      <protection/>
    </xf>
    <xf numFmtId="4" fontId="3" fillId="44" borderId="12" xfId="53" applyNumberFormat="1" applyFont="1" applyFill="1" applyBorder="1" applyAlignment="1">
      <alignment vertical="center" wrapText="1"/>
      <protection/>
    </xf>
    <xf numFmtId="49" fontId="3" fillId="43" borderId="23" xfId="53" applyNumberFormat="1" applyFont="1" applyFill="1" applyBorder="1" applyAlignment="1" applyProtection="1">
      <alignment vertical="center" wrapText="1"/>
      <protection/>
    </xf>
    <xf numFmtId="0" fontId="4" fillId="43" borderId="15" xfId="53" applyFont="1" applyFill="1" applyBorder="1" applyAlignment="1" applyProtection="1">
      <alignment vertical="center" wrapText="1"/>
      <protection/>
    </xf>
    <xf numFmtId="0" fontId="14" fillId="43" borderId="12" xfId="53" applyFont="1" applyFill="1" applyBorder="1" applyAlignment="1">
      <alignment vertical="center" wrapText="1"/>
      <protection/>
    </xf>
    <xf numFmtId="4" fontId="14" fillId="44" borderId="12" xfId="53" applyNumberFormat="1" applyFont="1" applyFill="1" applyBorder="1" applyAlignment="1">
      <alignment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4" fillId="45" borderId="17" xfId="53" applyFont="1" applyFill="1" applyBorder="1" applyAlignment="1" applyProtection="1">
      <alignment vertical="center" wrapText="1"/>
      <protection/>
    </xf>
    <xf numFmtId="0" fontId="4" fillId="45" borderId="12" xfId="53" applyFont="1" applyFill="1" applyBorder="1">
      <alignment/>
      <protection/>
    </xf>
    <xf numFmtId="49" fontId="3" fillId="45" borderId="12" xfId="53" applyNumberFormat="1" applyFont="1" applyFill="1" applyBorder="1" applyAlignment="1" applyProtection="1">
      <alignment horizontal="center" vertical="center" wrapText="1"/>
      <protection/>
    </xf>
    <xf numFmtId="0" fontId="3" fillId="45" borderId="12" xfId="53" applyFont="1" applyFill="1" applyBorder="1" applyAlignment="1">
      <alignment horizontal="center" vertical="center" wrapText="1"/>
      <protection/>
    </xf>
    <xf numFmtId="0" fontId="3" fillId="45" borderId="12" xfId="53" applyFont="1" applyFill="1" applyBorder="1" applyAlignment="1">
      <alignment vertical="center" wrapText="1"/>
      <protection/>
    </xf>
    <xf numFmtId="4" fontId="3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3" fillId="44" borderId="13" xfId="53" applyNumberFormat="1" applyFont="1" applyFill="1" applyBorder="1" applyAlignment="1">
      <alignment vertical="center" wrapText="1"/>
      <protection/>
    </xf>
    <xf numFmtId="4" fontId="14" fillId="44" borderId="13" xfId="53" applyNumberFormat="1" applyFont="1" applyFill="1" applyBorder="1" applyAlignment="1">
      <alignment vertical="center" wrapText="1"/>
      <protection/>
    </xf>
    <xf numFmtId="4" fontId="3" fillId="35" borderId="12" xfId="53" applyNumberFormat="1" applyFont="1" applyFill="1" applyBorder="1" applyAlignment="1" applyProtection="1">
      <alignment horizontal="right" vertical="center" wrapText="1"/>
      <protection locked="0"/>
    </xf>
    <xf numFmtId="4" fontId="4" fillId="33" borderId="12" xfId="53" applyNumberFormat="1" applyFont="1" applyFill="1" applyBorder="1" applyAlignment="1">
      <alignment vertical="center" wrapText="1"/>
      <protection/>
    </xf>
    <xf numFmtId="4" fontId="3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43" borderId="12" xfId="53" applyNumberFormat="1" applyFont="1" applyFill="1" applyBorder="1" applyAlignment="1">
      <alignment vertical="center" wrapText="1"/>
      <protection/>
    </xf>
    <xf numFmtId="4" fontId="3" fillId="43" borderId="12" xfId="53" applyNumberFormat="1" applyFont="1" applyFill="1" applyBorder="1" applyAlignment="1">
      <alignment horizontal="right" vertical="center" wrapText="1"/>
      <protection/>
    </xf>
    <xf numFmtId="4" fontId="3" fillId="43" borderId="12" xfId="53" applyNumberFormat="1" applyFont="1" applyFill="1" applyBorder="1" applyAlignment="1">
      <alignment vertical="center" wrapText="1"/>
      <protection/>
    </xf>
    <xf numFmtId="4" fontId="3" fillId="43" borderId="13" xfId="53" applyNumberFormat="1" applyFont="1" applyFill="1" applyBorder="1" applyAlignment="1">
      <alignment vertical="center" wrapText="1"/>
      <protection/>
    </xf>
    <xf numFmtId="4" fontId="14" fillId="43" borderId="12" xfId="53" applyNumberFormat="1" applyFont="1" applyFill="1" applyBorder="1" applyAlignment="1">
      <alignment vertical="center" wrapText="1"/>
      <protection/>
    </xf>
    <xf numFmtId="4" fontId="14" fillId="43" borderId="13" xfId="53" applyNumberFormat="1" applyFont="1" applyFill="1" applyBorder="1" applyAlignment="1">
      <alignment vertical="center" wrapText="1"/>
      <protection/>
    </xf>
    <xf numFmtId="4" fontId="58" fillId="33" borderId="12" xfId="53" applyNumberFormat="1" applyFont="1" applyFill="1" applyBorder="1" applyAlignment="1">
      <alignment vertical="center" wrapText="1"/>
      <protection/>
    </xf>
    <xf numFmtId="4" fontId="3" fillId="45" borderId="12" xfId="53" applyNumberFormat="1" applyFont="1" applyFill="1" applyBorder="1" applyAlignment="1">
      <alignment vertical="center" wrapText="1"/>
      <protection/>
    </xf>
    <xf numFmtId="4" fontId="3" fillId="45" borderId="13" xfId="53" applyNumberFormat="1" applyFont="1" applyFill="1" applyBorder="1" applyAlignment="1">
      <alignment vertical="center" wrapText="1"/>
      <protection/>
    </xf>
    <xf numFmtId="49" fontId="3" fillId="35" borderId="0" xfId="53" applyNumberFormat="1" applyFont="1" applyFill="1" applyBorder="1" applyAlignment="1" applyProtection="1">
      <alignment horizontal="center" vertical="center" wrapText="1"/>
      <protection/>
    </xf>
    <xf numFmtId="49" fontId="3" fillId="0" borderId="17" xfId="53" applyNumberFormat="1" applyFont="1" applyBorder="1" applyAlignment="1" applyProtection="1">
      <alignment horizontal="center" vertical="center" wrapText="1"/>
      <protection/>
    </xf>
    <xf numFmtId="0" fontId="4" fillId="0" borderId="14" xfId="53" applyFont="1" applyBorder="1" applyAlignment="1">
      <alignment vertical="center" wrapText="1"/>
      <protection/>
    </xf>
    <xf numFmtId="0" fontId="4" fillId="19" borderId="17" xfId="53" applyFont="1" applyFill="1" applyBorder="1" applyAlignment="1" applyProtection="1">
      <alignment horizontal="center" vertical="center" wrapText="1"/>
      <protection/>
    </xf>
    <xf numFmtId="49" fontId="3" fillId="19" borderId="17" xfId="53" applyNumberFormat="1" applyFont="1" applyFill="1" applyBorder="1" applyAlignment="1" applyProtection="1">
      <alignment horizontal="center" vertical="center" wrapText="1"/>
      <protection/>
    </xf>
    <xf numFmtId="49" fontId="4" fillId="19" borderId="13" xfId="53" applyNumberFormat="1" applyFont="1" applyFill="1" applyBorder="1" applyAlignment="1" applyProtection="1">
      <alignment horizontal="center" vertical="center" wrapText="1"/>
      <protection/>
    </xf>
    <xf numFmtId="4" fontId="4" fillId="19" borderId="12" xfId="53" applyNumberFormat="1" applyFont="1" applyFill="1" applyBorder="1" applyAlignment="1">
      <alignment vertical="center" wrapText="1"/>
      <protection/>
    </xf>
    <xf numFmtId="4" fontId="4" fillId="19" borderId="14" xfId="53" applyNumberFormat="1" applyFont="1" applyFill="1" applyBorder="1" applyAlignment="1">
      <alignment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3" fontId="4" fillId="0" borderId="12" xfId="53" applyNumberFormat="1" applyFont="1" applyBorder="1" applyAlignment="1">
      <alignment vertical="center" wrapText="1"/>
      <protection/>
    </xf>
    <xf numFmtId="49" fontId="3" fillId="39" borderId="13" xfId="53" applyNumberFormat="1" applyFont="1" applyFill="1" applyBorder="1" applyAlignment="1" applyProtection="1">
      <alignment horizontal="center" vertical="center" wrapText="1"/>
      <protection/>
    </xf>
    <xf numFmtId="49" fontId="3" fillId="35" borderId="13" xfId="53" applyNumberFormat="1" applyFont="1" applyFill="1" applyBorder="1" applyAlignment="1" applyProtection="1">
      <alignment horizontal="center" vertical="center" wrapText="1"/>
      <protection/>
    </xf>
    <xf numFmtId="0" fontId="3" fillId="35" borderId="14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35" borderId="12" xfId="53" applyFont="1" applyFill="1" applyBorder="1" applyAlignment="1">
      <alignment horizontal="center" vertical="center" wrapText="1"/>
      <protection/>
    </xf>
    <xf numFmtId="0" fontId="4" fillId="35" borderId="14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4" xfId="53" applyFont="1" applyFill="1" applyBorder="1" applyAlignment="1">
      <alignment horizontal="left" vertical="center" wrapText="1"/>
      <protection/>
    </xf>
    <xf numFmtId="49" fontId="4" fillId="0" borderId="1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4" fontId="4" fillId="34" borderId="12" xfId="53" applyNumberFormat="1" applyFont="1" applyFill="1" applyBorder="1" applyAlignment="1">
      <alignment horizontal="left" vertical="center" wrapText="1"/>
      <protection/>
    </xf>
    <xf numFmtId="4" fontId="4" fillId="19" borderId="21" xfId="53" applyNumberFormat="1" applyFont="1" applyFill="1" applyBorder="1" applyAlignment="1">
      <alignment vertical="center" wrapText="1"/>
      <protection/>
    </xf>
    <xf numFmtId="4" fontId="3" fillId="19" borderId="12" xfId="53" applyNumberFormat="1" applyFont="1" applyFill="1" applyBorder="1" applyAlignment="1">
      <alignment vertical="center" wrapText="1"/>
      <protection/>
    </xf>
    <xf numFmtId="4" fontId="4" fillId="0" borderId="20" xfId="53" applyNumberFormat="1" applyFont="1" applyBorder="1" applyAlignment="1">
      <alignment vertical="center" wrapText="1"/>
      <protection/>
    </xf>
    <xf numFmtId="4" fontId="4" fillId="0" borderId="24" xfId="53" applyNumberFormat="1" applyFont="1" applyBorder="1" applyAlignment="1">
      <alignment vertical="center" wrapText="1"/>
      <protection/>
    </xf>
    <xf numFmtId="4" fontId="4" fillId="0" borderId="15" xfId="53" applyNumberFormat="1" applyFont="1" applyBorder="1" applyAlignment="1">
      <alignment vertical="center" wrapText="1"/>
      <protection/>
    </xf>
    <xf numFmtId="4" fontId="3" fillId="0" borderId="14" xfId="53" applyNumberFormat="1" applyFont="1" applyFill="1" applyBorder="1" applyAlignment="1">
      <alignment horizontal="right" vertical="center" wrapText="1"/>
      <protection/>
    </xf>
    <xf numFmtId="4" fontId="4" fillId="0" borderId="14" xfId="53" applyNumberFormat="1" applyFont="1" applyFill="1" applyBorder="1" applyAlignment="1">
      <alignment horizontal="right" vertical="center" wrapText="1"/>
      <protection/>
    </xf>
    <xf numFmtId="4" fontId="4" fillId="35" borderId="14" xfId="53" applyNumberFormat="1" applyFont="1" applyFill="1" applyBorder="1" applyAlignment="1">
      <alignment horizontal="right" vertical="center" wrapText="1"/>
      <protection/>
    </xf>
    <xf numFmtId="4" fontId="4" fillId="0" borderId="12" xfId="53" applyNumberFormat="1" applyFont="1" applyFill="1" applyBorder="1" applyAlignment="1">
      <alignment horizontal="left" vertical="center" wrapText="1"/>
      <protection/>
    </xf>
    <xf numFmtId="4" fontId="4" fillId="0" borderId="12" xfId="53" applyNumberFormat="1" applyFont="1" applyFill="1" applyBorder="1" applyAlignment="1">
      <alignment horizontal="right" vertical="center" wrapText="1"/>
      <protection/>
    </xf>
    <xf numFmtId="4" fontId="4" fillId="46" borderId="12" xfId="53" applyNumberFormat="1" applyFont="1" applyFill="1" applyBorder="1" applyAlignment="1">
      <alignment horizontal="right" vertical="center" wrapText="1"/>
      <protection/>
    </xf>
    <xf numFmtId="0" fontId="3" fillId="37" borderId="12" xfId="53" applyFont="1" applyFill="1" applyBorder="1" applyAlignment="1" applyProtection="1">
      <alignment horizontal="center" vertical="center" wrapText="1"/>
      <protection/>
    </xf>
    <xf numFmtId="49" fontId="3" fillId="37" borderId="12" xfId="53" applyNumberFormat="1" applyFont="1" applyFill="1" applyBorder="1" applyAlignment="1" applyProtection="1">
      <alignment horizontal="center" vertical="center" wrapText="1"/>
      <protection/>
    </xf>
    <xf numFmtId="49" fontId="4" fillId="37" borderId="13" xfId="53" applyNumberFormat="1" applyFont="1" applyFill="1" applyBorder="1" applyAlignment="1" applyProtection="1">
      <alignment horizontal="center" vertical="center" wrapText="1"/>
      <protection/>
    </xf>
    <xf numFmtId="0" fontId="3" fillId="37" borderId="12" xfId="53" applyFont="1" applyFill="1" applyBorder="1" applyAlignment="1">
      <alignment horizontal="center" vertical="center" wrapText="1"/>
      <protection/>
    </xf>
    <xf numFmtId="0" fontId="3" fillId="13" borderId="12" xfId="53" applyFont="1" applyFill="1" applyBorder="1" applyAlignment="1" applyProtection="1">
      <alignment horizontal="center" vertical="center" wrapText="1"/>
      <protection/>
    </xf>
    <xf numFmtId="49" fontId="3" fillId="13" borderId="12" xfId="53" applyNumberFormat="1" applyFont="1" applyFill="1" applyBorder="1" applyAlignment="1" applyProtection="1">
      <alignment horizontal="center" vertical="center" wrapText="1"/>
      <protection/>
    </xf>
    <xf numFmtId="49" fontId="3" fillId="37" borderId="13" xfId="53" applyNumberFormat="1" applyFont="1" applyFill="1" applyBorder="1" applyAlignment="1" applyProtection="1">
      <alignment horizontal="center" vertical="center" wrapText="1"/>
      <protection/>
    </xf>
    <xf numFmtId="0" fontId="3" fillId="13" borderId="12" xfId="53" applyFont="1" applyFill="1" applyBorder="1" applyAlignment="1">
      <alignment horizontal="center" vertical="center" wrapText="1"/>
      <protection/>
    </xf>
    <xf numFmtId="0" fontId="3" fillId="13" borderId="12" xfId="53" applyFont="1" applyFill="1" applyBorder="1" applyAlignment="1">
      <alignment horizontal="left" vertical="center" wrapText="1"/>
      <protection/>
    </xf>
    <xf numFmtId="4" fontId="3" fillId="34" borderId="12" xfId="53" applyNumberFormat="1" applyFont="1" applyFill="1" applyBorder="1" applyAlignment="1">
      <alignment horizontal="right" vertical="center" wrapText="1"/>
      <protection/>
    </xf>
    <xf numFmtId="49" fontId="3" fillId="45" borderId="13" xfId="53" applyNumberFormat="1" applyFont="1" applyFill="1" applyBorder="1" applyAlignment="1" applyProtection="1">
      <alignment horizontal="center" vertical="center" wrapText="1"/>
      <protection/>
    </xf>
    <xf numFmtId="0" fontId="4" fillId="33" borderId="12" xfId="53" applyFont="1" applyFill="1" applyBorder="1" applyAlignment="1">
      <alignment horizontal="left" vertical="center" wrapText="1"/>
      <protection/>
    </xf>
    <xf numFmtId="4" fontId="3" fillId="36" borderId="13" xfId="53" applyNumberFormat="1" applyFont="1" applyFill="1" applyBorder="1" applyAlignment="1">
      <alignment horizontal="right" vertical="center" wrapText="1"/>
      <protection/>
    </xf>
    <xf numFmtId="4" fontId="3" fillId="38" borderId="20" xfId="53" applyNumberFormat="1" applyFont="1" applyFill="1" applyBorder="1" applyAlignment="1">
      <alignment vertical="center" wrapText="1"/>
      <protection/>
    </xf>
    <xf numFmtId="4" fontId="3" fillId="38" borderId="20" xfId="0" applyNumberFormat="1" applyFont="1" applyFill="1" applyBorder="1" applyAlignment="1">
      <alignment horizontal="right" vertical="center" wrapText="1"/>
    </xf>
    <xf numFmtId="0" fontId="4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34" borderId="10" xfId="53" applyFont="1" applyFill="1" applyBorder="1">
      <alignment/>
      <protection/>
    </xf>
    <xf numFmtId="0" fontId="4" fillId="0" borderId="0" xfId="53" applyFont="1" applyBorder="1" applyAlignment="1">
      <alignment horizontal="center"/>
      <protection/>
    </xf>
    <xf numFmtId="14" fontId="3" fillId="0" borderId="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53" applyFont="1" applyBorder="1">
      <alignment/>
      <protection/>
    </xf>
    <xf numFmtId="0" fontId="4" fillId="34" borderId="0" xfId="53" applyFont="1" applyFill="1" applyBorder="1">
      <alignment/>
      <protection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3" fontId="4" fillId="34" borderId="0" xfId="53" applyNumberFormat="1" applyFont="1" applyFill="1" applyBorder="1">
      <alignment/>
      <protection/>
    </xf>
    <xf numFmtId="0" fontId="17" fillId="0" borderId="0" xfId="53" applyFont="1" applyFill="1" applyBorder="1" applyAlignment="1">
      <alignment horizontal="right" vertical="center"/>
      <protection/>
    </xf>
    <xf numFmtId="3" fontId="17" fillId="34" borderId="0" xfId="53" applyNumberFormat="1" applyFont="1" applyFill="1" applyBorder="1" applyAlignment="1">
      <alignment horizontal="right" vertical="center"/>
      <protection/>
    </xf>
    <xf numFmtId="0" fontId="17" fillId="34" borderId="0" xfId="53" applyFont="1" applyFill="1" applyBorder="1" applyAlignment="1">
      <alignment horizontal="right" vertical="center"/>
      <protection/>
    </xf>
    <xf numFmtId="179" fontId="4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34" borderId="0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4" fillId="34" borderId="13" xfId="53" applyNumberFormat="1" applyFont="1" applyFill="1" applyBorder="1" applyAlignment="1">
      <alignment horizontal="left" vertical="center" wrapText="1"/>
      <protection/>
    </xf>
    <xf numFmtId="4" fontId="4" fillId="34" borderId="13" xfId="53" applyNumberFormat="1" applyFont="1" applyFill="1" applyBorder="1" applyAlignment="1">
      <alignment horizontal="right" vertical="center" wrapText="1"/>
      <protection/>
    </xf>
    <xf numFmtId="4" fontId="3" fillId="38" borderId="19" xfId="0" applyNumberFormat="1" applyFont="1" applyFill="1" applyBorder="1" applyAlignment="1">
      <alignment horizontal="right" vertical="center" wrapText="1"/>
    </xf>
    <xf numFmtId="0" fontId="4" fillId="33" borderId="10" xfId="53" applyFont="1" applyFill="1" applyBorder="1">
      <alignment/>
      <protection/>
    </xf>
    <xf numFmtId="0" fontId="4" fillId="33" borderId="0" xfId="53" applyFont="1" applyFill="1" applyBorder="1">
      <alignment/>
      <protection/>
    </xf>
    <xf numFmtId="3" fontId="4" fillId="33" borderId="0" xfId="53" applyNumberFormat="1" applyFont="1" applyFill="1" applyBorder="1">
      <alignment/>
      <protection/>
    </xf>
    <xf numFmtId="3" fontId="17" fillId="33" borderId="0" xfId="53" applyNumberFormat="1" applyFont="1" applyFill="1" applyBorder="1" applyAlignment="1">
      <alignment horizontal="right" vertical="center"/>
      <protection/>
    </xf>
    <xf numFmtId="0" fontId="17" fillId="33" borderId="0" xfId="53" applyFont="1" applyFill="1" applyBorder="1" applyAlignment="1">
      <alignment horizontal="right" vertical="center"/>
      <protection/>
    </xf>
    <xf numFmtId="3" fontId="18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3" fillId="37" borderId="12" xfId="53" applyNumberFormat="1" applyFont="1" applyFill="1" applyBorder="1" applyAlignment="1">
      <alignment vertical="center" wrapText="1"/>
      <protection/>
    </xf>
    <xf numFmtId="4" fontId="3" fillId="37" borderId="12" xfId="53" applyNumberFormat="1" applyFont="1" applyFill="1" applyBorder="1" applyAlignment="1">
      <alignment horizontal="right" vertical="center" wrapText="1"/>
      <protection/>
    </xf>
    <xf numFmtId="4" fontId="4" fillId="0" borderId="13" xfId="53" applyNumberFormat="1" applyFont="1" applyFill="1" applyBorder="1" applyAlignment="1">
      <alignment horizontal="left" vertical="center" wrapText="1"/>
      <protection/>
    </xf>
    <xf numFmtId="4" fontId="3" fillId="13" borderId="12" xfId="53" applyNumberFormat="1" applyFont="1" applyFill="1" applyBorder="1" applyAlignment="1">
      <alignment horizontal="right" vertical="center" wrapText="1"/>
      <protection/>
    </xf>
    <xf numFmtId="4" fontId="4" fillId="13" borderId="12" xfId="53" applyNumberFormat="1" applyFont="1" applyFill="1" applyBorder="1" applyAlignment="1">
      <alignment horizontal="right" vertical="center" wrapText="1"/>
      <protection/>
    </xf>
    <xf numFmtId="4" fontId="3" fillId="35" borderId="13" xfId="53" applyNumberFormat="1" applyFont="1" applyFill="1" applyBorder="1" applyAlignment="1">
      <alignment horizontal="right" vertical="center" wrapText="1"/>
      <protection/>
    </xf>
    <xf numFmtId="4" fontId="4" fillId="0" borderId="13" xfId="53" applyNumberFormat="1" applyFont="1" applyFill="1" applyBorder="1" applyAlignment="1">
      <alignment horizontal="right" vertical="center" wrapText="1"/>
      <protection/>
    </xf>
    <xf numFmtId="4" fontId="3" fillId="42" borderId="20" xfId="53" applyNumberFormat="1" applyFont="1" applyFill="1" applyBorder="1" applyAlignment="1">
      <alignment vertical="center" wrapText="1"/>
      <protection/>
    </xf>
    <xf numFmtId="4" fontId="3" fillId="42" borderId="20" xfId="0" applyNumberFormat="1" applyFont="1" applyFill="1" applyBorder="1" applyAlignment="1">
      <alignment horizontal="right" vertical="center" wrapText="1"/>
    </xf>
    <xf numFmtId="3" fontId="4" fillId="0" borderId="0" xfId="53" applyNumberFormat="1" applyFont="1" applyBorder="1">
      <alignment/>
      <protection/>
    </xf>
    <xf numFmtId="3" fontId="17" fillId="0" borderId="0" xfId="53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53" applyFont="1" applyFill="1" applyAlignment="1">
      <alignment horizontal="left"/>
      <protection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4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4" fontId="7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4" fontId="3" fillId="0" borderId="12" xfId="53" applyNumberFormat="1" applyFont="1" applyFill="1" applyBorder="1" applyAlignment="1">
      <alignment horizontal="right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4" fontId="9" fillId="0" borderId="12" xfId="0" applyNumberFormat="1" applyFont="1" applyFill="1" applyBorder="1" applyAlignment="1">
      <alignment horizontal="right" vertical="center" wrapText="1"/>
    </xf>
    <xf numFmtId="0" fontId="3" fillId="0" borderId="19" xfId="53" applyFont="1" applyFill="1" applyBorder="1" applyAlignment="1">
      <alignment horizontal="center" vertical="center"/>
      <protection/>
    </xf>
    <xf numFmtId="0" fontId="3" fillId="0" borderId="19" xfId="53" applyFont="1" applyFill="1" applyBorder="1" applyAlignment="1">
      <alignment horizontal="center" vertical="center" wrapText="1"/>
      <protection/>
    </xf>
    <xf numFmtId="0" fontId="4" fillId="0" borderId="20" xfId="53" applyFont="1" applyFill="1" applyBorder="1" applyAlignment="1">
      <alignment horizontal="center" vertical="center" wrapText="1"/>
      <protection/>
    </xf>
    <xf numFmtId="0" fontId="4" fillId="0" borderId="14" xfId="53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3" fillId="0" borderId="16" xfId="53" applyFont="1" applyFill="1" applyBorder="1" applyAlignment="1">
      <alignment horizontal="center" vertical="center"/>
      <protection/>
    </xf>
    <xf numFmtId="4" fontId="10" fillId="0" borderId="12" xfId="0" applyNumberFormat="1" applyFont="1" applyFill="1" applyBorder="1" applyAlignment="1">
      <alignment horizontal="right" vertical="center" wrapText="1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11" fillId="0" borderId="0" xfId="53" applyFont="1" applyFill="1">
      <alignment/>
      <protection/>
    </xf>
    <xf numFmtId="0" fontId="4" fillId="0" borderId="0" xfId="53" applyFont="1" applyFill="1" applyAlignment="1">
      <alignment horizontal="left"/>
      <protection/>
    </xf>
    <xf numFmtId="4" fontId="4" fillId="0" borderId="0" xfId="53" applyNumberFormat="1" applyFont="1" applyFill="1">
      <alignment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left" vertical="center" wrapText="1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13" xfId="53" applyFont="1" applyFill="1" applyBorder="1" applyAlignment="1">
      <alignment vertical="center" wrapText="1"/>
      <protection/>
    </xf>
    <xf numFmtId="4" fontId="3" fillId="0" borderId="12" xfId="53" applyNumberFormat="1" applyFont="1" applyFill="1" applyBorder="1" applyAlignment="1">
      <alignment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wrapText="1"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0" fontId="4" fillId="0" borderId="15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 applyProtection="1">
      <alignment horizontal="center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>
      <alignment horizontal="left" vertical="center" wrapText="1"/>
      <protection/>
    </xf>
    <xf numFmtId="0" fontId="4" fillId="0" borderId="19" xfId="53" applyFont="1" applyFill="1" applyBorder="1" applyAlignment="1" applyProtection="1">
      <alignment vertical="center" wrapText="1"/>
      <protection/>
    </xf>
    <xf numFmtId="0" fontId="4" fillId="0" borderId="20" xfId="53" applyFont="1" applyFill="1" applyBorder="1" applyAlignment="1">
      <alignment/>
      <protection/>
    </xf>
    <xf numFmtId="0" fontId="3" fillId="0" borderId="14" xfId="53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Alignment="1" applyProtection="1">
      <alignment vertical="center" wrapText="1"/>
      <protection/>
    </xf>
    <xf numFmtId="0" fontId="4" fillId="0" borderId="17" xfId="53" applyFont="1" applyFill="1" applyBorder="1" applyAlignment="1">
      <alignment/>
      <protection/>
    </xf>
    <xf numFmtId="0" fontId="12" fillId="0" borderId="13" xfId="53" applyFont="1" applyFill="1" applyBorder="1" applyAlignment="1">
      <alignment vertical="center" wrapText="1"/>
      <protection/>
    </xf>
    <xf numFmtId="4" fontId="12" fillId="0" borderId="12" xfId="53" applyNumberFormat="1" applyFont="1" applyFill="1" applyBorder="1" applyAlignment="1">
      <alignment vertical="center" wrapText="1"/>
      <protection/>
    </xf>
    <xf numFmtId="0" fontId="4" fillId="0" borderId="16" xfId="53" applyFont="1" applyFill="1" applyBorder="1" applyAlignment="1" applyProtection="1">
      <alignment vertical="center" wrapText="1"/>
      <protection/>
    </xf>
    <xf numFmtId="0" fontId="4" fillId="0" borderId="15" xfId="53" applyFont="1" applyFill="1" applyBorder="1" applyAlignment="1">
      <alignment/>
      <protection/>
    </xf>
    <xf numFmtId="0" fontId="3" fillId="0" borderId="17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vertical="center"/>
      <protection/>
    </xf>
    <xf numFmtId="4" fontId="4" fillId="0" borderId="12" xfId="53" applyNumberFormat="1" applyFont="1" applyFill="1" applyBorder="1" applyAlignment="1">
      <alignment vertical="center"/>
      <protection/>
    </xf>
    <xf numFmtId="0" fontId="4" fillId="0" borderId="15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>
      <alignment/>
      <protection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3" xfId="53" applyNumberFormat="1" applyFont="1" applyFill="1" applyBorder="1" applyAlignment="1">
      <alignment vertical="center" wrapText="1"/>
      <protection/>
    </xf>
    <xf numFmtId="4" fontId="3" fillId="0" borderId="14" xfId="53" applyNumberFormat="1" applyFont="1" applyFill="1" applyBorder="1" applyAlignment="1">
      <alignment horizontal="left" vertical="center" wrapText="1"/>
      <protection/>
    </xf>
    <xf numFmtId="0" fontId="3" fillId="0" borderId="13" xfId="53" applyFont="1" applyFill="1" applyBorder="1" applyAlignment="1">
      <alignment vertical="center" wrapText="1"/>
      <protection/>
    </xf>
    <xf numFmtId="49" fontId="4" fillId="0" borderId="12" xfId="53" applyNumberFormat="1" applyFont="1" applyFill="1" applyBorder="1" applyAlignment="1" applyProtection="1">
      <alignment horizontal="center" vertical="center" wrapText="1"/>
      <protection/>
    </xf>
    <xf numFmtId="4" fontId="4" fillId="0" borderId="13" xfId="53" applyNumberFormat="1" applyFont="1" applyFill="1" applyBorder="1" applyAlignment="1">
      <alignment vertical="center"/>
      <protection/>
    </xf>
    <xf numFmtId="1" fontId="7" fillId="0" borderId="12" xfId="53" applyNumberFormat="1" applyFont="1" applyFill="1" applyBorder="1" applyAlignment="1">
      <alignment horizontal="center" vertical="center" wrapText="1"/>
      <protection/>
    </xf>
    <xf numFmtId="4" fontId="4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20" xfId="53" applyFont="1" applyFill="1" applyBorder="1">
      <alignment/>
      <protection/>
    </xf>
    <xf numFmtId="0" fontId="4" fillId="0" borderId="18" xfId="53" applyFont="1" applyFill="1" applyBorder="1" applyAlignment="1">
      <alignment/>
      <protection/>
    </xf>
    <xf numFmtId="49" fontId="4" fillId="0" borderId="21" xfId="53" applyNumberFormat="1" applyFont="1" applyFill="1" applyBorder="1" applyAlignment="1">
      <alignment horizontal="center" vertical="center" wrapText="1"/>
      <protection/>
    </xf>
    <xf numFmtId="49" fontId="4" fillId="0" borderId="14" xfId="53" applyNumberFormat="1" applyFont="1" applyFill="1" applyBorder="1" applyAlignment="1" applyProtection="1">
      <alignment horizontal="center" vertical="center" wrapText="1"/>
      <protection/>
    </xf>
    <xf numFmtId="49" fontId="3" fillId="0" borderId="15" xfId="53" applyNumberFormat="1" applyFont="1" applyFill="1" applyBorder="1" applyAlignment="1" applyProtection="1">
      <alignment horizontal="center" vertical="center" wrapText="1"/>
      <protection/>
    </xf>
    <xf numFmtId="49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Font="1" applyFill="1" applyBorder="1">
      <alignment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4" fillId="0" borderId="20" xfId="53" applyFont="1" applyFill="1" applyBorder="1" applyAlignment="1" applyProtection="1">
      <alignment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4" fillId="0" borderId="17" xfId="53" applyFont="1" applyFill="1" applyBorder="1" applyAlignment="1" applyProtection="1">
      <alignment vertical="center" wrapText="1"/>
      <protection/>
    </xf>
    <xf numFmtId="4" fontId="57" fillId="0" borderId="12" xfId="53" applyNumberFormat="1" applyFont="1" applyFill="1" applyBorder="1" applyAlignment="1">
      <alignment vertical="center" wrapText="1"/>
      <protection/>
    </xf>
    <xf numFmtId="4" fontId="4" fillId="0" borderId="0" xfId="53" applyNumberFormat="1" applyFont="1" applyFill="1" applyBorder="1" applyAlignment="1">
      <alignment vertical="center" wrapText="1"/>
      <protection/>
    </xf>
    <xf numFmtId="4" fontId="58" fillId="0" borderId="13" xfId="53" applyNumberFormat="1" applyFont="1" applyFill="1" applyBorder="1" applyAlignment="1">
      <alignment vertical="center" wrapText="1"/>
      <protection/>
    </xf>
    <xf numFmtId="4" fontId="58" fillId="0" borderId="12" xfId="53" applyNumberFormat="1" applyFont="1" applyFill="1" applyBorder="1" applyAlignment="1">
      <alignment vertical="center" wrapText="1"/>
      <protection/>
    </xf>
    <xf numFmtId="4" fontId="4" fillId="0" borderId="21" xfId="53" applyNumberFormat="1" applyFont="1" applyFill="1" applyBorder="1" applyAlignment="1">
      <alignment vertical="center" wrapText="1"/>
      <protection/>
    </xf>
    <xf numFmtId="0" fontId="4" fillId="0" borderId="14" xfId="53" applyFont="1" applyFill="1" applyBorder="1" applyAlignment="1">
      <alignment/>
      <protection/>
    </xf>
    <xf numFmtId="4" fontId="3" fillId="0" borderId="12" xfId="53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53" applyFont="1" applyFill="1" applyBorder="1">
      <alignment/>
      <protection/>
    </xf>
    <xf numFmtId="49" fontId="3" fillId="0" borderId="14" xfId="53" applyNumberFormat="1" applyFont="1" applyFill="1" applyBorder="1" applyAlignment="1" applyProtection="1">
      <alignment vertical="center" wrapText="1"/>
      <protection/>
    </xf>
    <xf numFmtId="49" fontId="3" fillId="0" borderId="22" xfId="53" applyNumberFormat="1" applyFont="1" applyFill="1" applyBorder="1" applyAlignment="1" applyProtection="1">
      <alignment vertical="center" wrapText="1"/>
      <protection/>
    </xf>
    <xf numFmtId="49" fontId="3" fillId="0" borderId="23" xfId="53" applyNumberFormat="1" applyFont="1" applyFill="1" applyBorder="1" applyAlignment="1" applyProtection="1">
      <alignment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4" fontId="14" fillId="0" borderId="12" xfId="53" applyNumberFormat="1" applyFont="1" applyFill="1" applyBorder="1" applyAlignment="1">
      <alignment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" xfId="53" applyNumberFormat="1" applyFont="1" applyFill="1" applyBorder="1" applyAlignment="1">
      <alignment vertical="center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>
      <alignment vertical="center" wrapText="1"/>
      <protection/>
    </xf>
    <xf numFmtId="0" fontId="4" fillId="0" borderId="24" xfId="53" applyFont="1" applyFill="1" applyBorder="1" applyAlignment="1">
      <alignment horizontal="center" vertical="center" wrapText="1"/>
      <protection/>
    </xf>
    <xf numFmtId="3" fontId="4" fillId="0" borderId="12" xfId="53" applyNumberFormat="1" applyFont="1" applyFill="1" applyBorder="1" applyAlignment="1">
      <alignment vertical="center" wrapText="1"/>
      <protection/>
    </xf>
    <xf numFmtId="4" fontId="4" fillId="0" borderId="20" xfId="53" applyNumberFormat="1" applyFont="1" applyFill="1" applyBorder="1" applyAlignment="1">
      <alignment vertical="center" wrapText="1"/>
      <protection/>
    </xf>
    <xf numFmtId="4" fontId="4" fillId="0" borderId="24" xfId="53" applyNumberFormat="1" applyFont="1" applyFill="1" applyBorder="1" applyAlignment="1">
      <alignment vertical="center" wrapText="1"/>
      <protection/>
    </xf>
    <xf numFmtId="4" fontId="4" fillId="0" borderId="15" xfId="53" applyNumberFormat="1" applyFont="1" applyFill="1" applyBorder="1" applyAlignment="1">
      <alignment vertical="center" wrapText="1"/>
      <protection/>
    </xf>
    <xf numFmtId="4" fontId="3" fillId="0" borderId="13" xfId="53" applyNumberFormat="1" applyFont="1" applyFill="1" applyBorder="1" applyAlignment="1">
      <alignment horizontal="right" vertical="center" wrapText="1"/>
      <protection/>
    </xf>
    <xf numFmtId="4" fontId="3" fillId="0" borderId="20" xfId="53" applyNumberFormat="1" applyFont="1" applyFill="1" applyBorder="1" applyAlignment="1">
      <alignment vertical="center" wrapText="1"/>
      <protection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4" fillId="0" borderId="0" xfId="53" applyFont="1" applyFill="1" applyBorder="1">
      <alignment/>
      <protection/>
    </xf>
    <xf numFmtId="4" fontId="4" fillId="0" borderId="0" xfId="53" applyNumberFormat="1" applyFont="1" applyBorder="1">
      <alignment/>
      <protection/>
    </xf>
    <xf numFmtId="3" fontId="4" fillId="0" borderId="0" xfId="53" applyNumberFormat="1" applyFont="1" applyFill="1" applyBorder="1">
      <alignment/>
      <protection/>
    </xf>
    <xf numFmtId="3" fontId="18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47" borderId="12" xfId="53" applyFont="1" applyFill="1" applyBorder="1" applyAlignment="1">
      <alignment horizontal="center" vertical="center"/>
      <protection/>
    </xf>
    <xf numFmtId="0" fontId="3" fillId="47" borderId="12" xfId="53" applyFont="1" applyFill="1" applyBorder="1" applyAlignment="1">
      <alignment horizontal="center" vertical="center" wrapText="1"/>
      <protection/>
    </xf>
    <xf numFmtId="0" fontId="7" fillId="47" borderId="12" xfId="53" applyFont="1" applyFill="1" applyBorder="1" applyAlignment="1">
      <alignment horizontal="center" vertical="center" wrapText="1"/>
      <protection/>
    </xf>
    <xf numFmtId="4" fontId="4" fillId="47" borderId="12" xfId="53" applyNumberFormat="1" applyFont="1" applyFill="1" applyBorder="1" applyAlignment="1">
      <alignment horizontal="right" vertical="center" wrapText="1"/>
      <protection/>
    </xf>
    <xf numFmtId="0" fontId="0" fillId="47" borderId="0" xfId="0" applyFill="1" applyAlignment="1">
      <alignment/>
    </xf>
    <xf numFmtId="49" fontId="3" fillId="47" borderId="12" xfId="53" applyNumberFormat="1" applyFont="1" applyFill="1" applyBorder="1" applyAlignment="1">
      <alignment horizontal="center" vertical="center"/>
      <protection/>
    </xf>
    <xf numFmtId="4" fontId="3" fillId="47" borderId="12" xfId="53" applyNumberFormat="1" applyFont="1" applyFill="1" applyBorder="1" applyAlignment="1">
      <alignment horizontal="right" vertical="center" wrapText="1"/>
      <protection/>
    </xf>
    <xf numFmtId="49" fontId="3" fillId="47" borderId="13" xfId="53" applyNumberFormat="1" applyFont="1" applyFill="1" applyBorder="1" applyAlignment="1">
      <alignment horizontal="center" vertical="center"/>
      <protection/>
    </xf>
    <xf numFmtId="0" fontId="4" fillId="47" borderId="12" xfId="53" applyFont="1" applyFill="1" applyBorder="1" applyAlignment="1">
      <alignment horizontal="center" vertical="center" wrapText="1"/>
      <protection/>
    </xf>
    <xf numFmtId="0" fontId="4" fillId="47" borderId="12" xfId="53" applyFont="1" applyFill="1" applyBorder="1" applyAlignment="1">
      <alignment vertical="center" wrapText="1"/>
      <protection/>
    </xf>
    <xf numFmtId="0" fontId="3" fillId="47" borderId="13" xfId="53" applyFont="1" applyFill="1" applyBorder="1" applyAlignment="1">
      <alignment horizontal="center" vertical="center" wrapText="1"/>
      <protection/>
    </xf>
    <xf numFmtId="4" fontId="3" fillId="47" borderId="14" xfId="53" applyNumberFormat="1" applyFont="1" applyFill="1" applyBorder="1" applyAlignment="1">
      <alignment horizontal="right" vertical="center" wrapText="1"/>
      <protection/>
    </xf>
    <xf numFmtId="0" fontId="4" fillId="47" borderId="12" xfId="53" applyFont="1" applyFill="1" applyBorder="1" applyAlignment="1" applyProtection="1">
      <alignment horizontal="center" vertical="center" wrapText="1"/>
      <protection/>
    </xf>
    <xf numFmtId="0" fontId="4" fillId="47" borderId="13" xfId="53" applyFont="1" applyFill="1" applyBorder="1" applyAlignment="1">
      <alignment vertical="center" wrapText="1"/>
      <protection/>
    </xf>
    <xf numFmtId="4" fontId="4" fillId="47" borderId="12" xfId="53" applyNumberFormat="1" applyFont="1" applyFill="1" applyBorder="1" applyAlignment="1">
      <alignment vertical="center" wrapText="1"/>
      <protection/>
    </xf>
    <xf numFmtId="0" fontId="4" fillId="47" borderId="20" xfId="53" applyFont="1" applyFill="1" applyBorder="1" applyAlignment="1" applyProtection="1">
      <alignment horizontal="center" vertical="center" wrapText="1"/>
      <protection/>
    </xf>
    <xf numFmtId="4" fontId="3" fillId="47" borderId="12" xfId="53" applyNumberFormat="1" applyFont="1" applyFill="1" applyBorder="1" applyAlignment="1">
      <alignment vertical="center" wrapText="1"/>
      <protection/>
    </xf>
    <xf numFmtId="0" fontId="4" fillId="47" borderId="14" xfId="0" applyFont="1" applyFill="1" applyBorder="1" applyAlignment="1">
      <alignment horizontal="center" vertical="center" wrapText="1"/>
    </xf>
    <xf numFmtId="0" fontId="4" fillId="47" borderId="13" xfId="0" applyFont="1" applyFill="1" applyBorder="1" applyAlignment="1">
      <alignment vertical="center" wrapText="1"/>
    </xf>
    <xf numFmtId="4" fontId="4" fillId="47" borderId="12" xfId="0" applyNumberFormat="1" applyFont="1" applyFill="1" applyBorder="1" applyAlignment="1">
      <alignment wrapText="1"/>
    </xf>
    <xf numFmtId="0" fontId="4" fillId="33" borderId="20" xfId="53" applyFont="1" applyFill="1" applyBorder="1" applyAlignment="1" applyProtection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vertical="center" wrapText="1"/>
      <protection/>
    </xf>
    <xf numFmtId="4" fontId="3" fillId="33" borderId="12" xfId="53" applyNumberFormat="1" applyFont="1" applyFill="1" applyBorder="1" applyAlignment="1">
      <alignment vertical="center" wrapText="1"/>
      <protection/>
    </xf>
    <xf numFmtId="0" fontId="4" fillId="33" borderId="17" xfId="53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" fontId="4" fillId="33" borderId="12" xfId="0" applyNumberFormat="1" applyFont="1" applyFill="1" applyBorder="1" applyAlignment="1">
      <alignment wrapText="1"/>
    </xf>
    <xf numFmtId="0" fontId="4" fillId="33" borderId="18" xfId="53" applyFont="1" applyFill="1" applyBorder="1" applyAlignment="1" applyProtection="1">
      <alignment vertical="center" wrapText="1"/>
      <protection/>
    </xf>
    <xf numFmtId="0" fontId="4" fillId="33" borderId="17" xfId="53" applyFont="1" applyFill="1" applyBorder="1" applyAlignment="1">
      <alignment/>
      <protection/>
    </xf>
    <xf numFmtId="0" fontId="3" fillId="33" borderId="14" xfId="53" applyFont="1" applyFill="1" applyBorder="1" applyAlignment="1" applyProtection="1">
      <alignment horizontal="center" vertical="center" wrapText="1"/>
      <protection/>
    </xf>
    <xf numFmtId="0" fontId="12" fillId="33" borderId="13" xfId="53" applyFont="1" applyFill="1" applyBorder="1" applyAlignment="1">
      <alignment vertical="center" wrapText="1"/>
      <protection/>
    </xf>
    <xf numFmtId="4" fontId="12" fillId="33" borderId="12" xfId="53" applyNumberFormat="1" applyFont="1" applyFill="1" applyBorder="1" applyAlignment="1">
      <alignment vertical="center" wrapText="1"/>
      <protection/>
    </xf>
    <xf numFmtId="0" fontId="3" fillId="47" borderId="15" xfId="53" applyFont="1" applyFill="1" applyBorder="1" applyAlignment="1">
      <alignment horizontal="center" vertical="center"/>
      <protection/>
    </xf>
    <xf numFmtId="0" fontId="3" fillId="47" borderId="12" xfId="53" applyFont="1" applyFill="1" applyBorder="1" applyAlignment="1" applyProtection="1">
      <alignment horizontal="center" vertical="center" wrapText="1"/>
      <protection/>
    </xf>
    <xf numFmtId="4" fontId="3" fillId="47" borderId="12" xfId="0" applyNumberFormat="1" applyFont="1" applyFill="1" applyBorder="1" applyAlignment="1">
      <alignment horizontal="right" vertical="center" wrapText="1"/>
    </xf>
    <xf numFmtId="0" fontId="3" fillId="47" borderId="15" xfId="53" applyFont="1" applyFill="1" applyBorder="1" applyAlignment="1" applyProtection="1">
      <alignment horizontal="center" vertical="center" wrapText="1"/>
      <protection/>
    </xf>
    <xf numFmtId="0" fontId="3" fillId="47" borderId="20" xfId="53" applyFont="1" applyFill="1" applyBorder="1" applyAlignment="1" applyProtection="1">
      <alignment horizontal="center" vertical="center" wrapText="1"/>
      <protection/>
    </xf>
    <xf numFmtId="0" fontId="4" fillId="47" borderId="20" xfId="53" applyFont="1" applyFill="1" applyBorder="1" applyAlignment="1" applyProtection="1">
      <alignment vertical="center" wrapText="1"/>
      <protection/>
    </xf>
    <xf numFmtId="0" fontId="4" fillId="47" borderId="0" xfId="53" applyFont="1" applyFill="1">
      <alignment/>
      <protection/>
    </xf>
    <xf numFmtId="49" fontId="3" fillId="47" borderId="12" xfId="53" applyNumberFormat="1" applyFont="1" applyFill="1" applyBorder="1" applyAlignment="1" applyProtection="1">
      <alignment horizontal="center" vertical="center" wrapText="1"/>
      <protection/>
    </xf>
    <xf numFmtId="0" fontId="3" fillId="47" borderId="12" xfId="53" applyFont="1" applyFill="1" applyBorder="1" applyAlignment="1">
      <alignment vertical="center" wrapText="1"/>
      <protection/>
    </xf>
    <xf numFmtId="0" fontId="4" fillId="47" borderId="17" xfId="53" applyFont="1" applyFill="1" applyBorder="1" applyAlignment="1" applyProtection="1">
      <alignment vertical="center" wrapText="1"/>
      <protection/>
    </xf>
    <xf numFmtId="0" fontId="4" fillId="47" borderId="12" xfId="53" applyFont="1" applyFill="1" applyBorder="1">
      <alignment/>
      <protection/>
    </xf>
    <xf numFmtId="4" fontId="3" fillId="47" borderId="12" xfId="0" applyNumberFormat="1" applyFont="1" applyFill="1" applyBorder="1" applyAlignment="1" applyProtection="1">
      <alignment horizontal="right" vertical="center" wrapText="1"/>
      <protection locked="0"/>
    </xf>
    <xf numFmtId="49" fontId="3" fillId="47" borderId="13" xfId="53" applyNumberFormat="1" applyFont="1" applyFill="1" applyBorder="1" applyAlignment="1" applyProtection="1">
      <alignment horizontal="center" vertical="center" wrapText="1"/>
      <protection/>
    </xf>
    <xf numFmtId="0" fontId="4" fillId="47" borderId="14" xfId="53" applyFont="1" applyFill="1" applyBorder="1" applyAlignment="1">
      <alignment horizontal="left" vertical="center" wrapText="1"/>
      <protection/>
    </xf>
    <xf numFmtId="4" fontId="4" fillId="47" borderId="14" xfId="53" applyNumberFormat="1" applyFont="1" applyFill="1" applyBorder="1" applyAlignment="1">
      <alignment horizontal="right" vertical="center" wrapText="1"/>
      <protection/>
    </xf>
    <xf numFmtId="4" fontId="7" fillId="0" borderId="13" xfId="53" applyNumberFormat="1" applyFont="1" applyFill="1" applyBorder="1" applyAlignment="1">
      <alignment horizontal="center" vertical="center" wrapText="1"/>
      <protection/>
    </xf>
    <xf numFmtId="4" fontId="3" fillId="0" borderId="13" xfId="53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 wrapText="1"/>
    </xf>
    <xf numFmtId="4" fontId="4" fillId="47" borderId="13" xfId="53" applyNumberFormat="1" applyFont="1" applyFill="1" applyBorder="1" applyAlignment="1">
      <alignment vertical="center" wrapText="1"/>
      <protection/>
    </xf>
    <xf numFmtId="4" fontId="4" fillId="33" borderId="13" xfId="53" applyNumberFormat="1" applyFont="1" applyFill="1" applyBorder="1" applyAlignment="1">
      <alignment vertical="center" wrapText="1"/>
      <protection/>
    </xf>
    <xf numFmtId="4" fontId="4" fillId="47" borderId="13" xfId="0" applyNumberFormat="1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12" fillId="33" borderId="13" xfId="53" applyNumberFormat="1" applyFont="1" applyFill="1" applyBorder="1" applyAlignment="1">
      <alignment vertical="center" wrapText="1"/>
      <protection/>
    </xf>
    <xf numFmtId="4" fontId="12" fillId="0" borderId="13" xfId="53" applyNumberFormat="1" applyFont="1" applyFill="1" applyBorder="1" applyAlignment="1">
      <alignment vertical="center" wrapText="1"/>
      <protection/>
    </xf>
    <xf numFmtId="4" fontId="3" fillId="0" borderId="21" xfId="53" applyNumberFormat="1" applyFont="1" applyFill="1" applyBorder="1" applyAlignment="1">
      <alignment horizontal="right" vertical="center" wrapText="1"/>
      <protection/>
    </xf>
    <xf numFmtId="4" fontId="3" fillId="47" borderId="13" xfId="0" applyNumberFormat="1" applyFont="1" applyFill="1" applyBorder="1" applyAlignment="1">
      <alignment horizontal="right" vertical="center" wrapText="1"/>
    </xf>
    <xf numFmtId="4" fontId="3" fillId="47" borderId="21" xfId="53" applyNumberFormat="1" applyFont="1" applyFill="1" applyBorder="1" applyAlignment="1">
      <alignment horizontal="right" vertical="center" wrapText="1"/>
      <protection/>
    </xf>
    <xf numFmtId="4" fontId="3" fillId="0" borderId="13" xfId="53" applyNumberFormat="1" applyFont="1" applyFill="1" applyBorder="1" applyAlignment="1" applyProtection="1">
      <alignment horizontal="right" vertical="center" wrapText="1"/>
      <protection locked="0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47" borderId="13" xfId="53" applyNumberFormat="1" applyFont="1" applyFill="1" applyBorder="1" applyAlignment="1">
      <alignment horizontal="right" vertical="center" wrapText="1"/>
      <protection/>
    </xf>
    <xf numFmtId="4" fontId="3" fillId="47" borderId="1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1" xfId="53" applyNumberFormat="1" applyFont="1" applyFill="1" applyBorder="1" applyAlignment="1">
      <alignment horizontal="right" vertical="center" wrapText="1"/>
      <protection/>
    </xf>
    <xf numFmtId="4" fontId="7" fillId="0" borderId="24" xfId="53" applyNumberFormat="1" applyFont="1" applyFill="1" applyBorder="1" applyAlignment="1">
      <alignment horizontal="center" vertical="center" wrapText="1"/>
      <protection/>
    </xf>
    <xf numFmtId="4" fontId="3" fillId="0" borderId="24" xfId="53" applyNumberFormat="1" applyFont="1" applyFill="1" applyBorder="1" applyAlignment="1">
      <alignment horizontal="left" vertical="center" wrapText="1"/>
      <protection/>
    </xf>
    <xf numFmtId="4" fontId="3" fillId="0" borderId="24" xfId="0" applyNumberFormat="1" applyFont="1" applyFill="1" applyBorder="1" applyAlignment="1">
      <alignment horizontal="right" vertical="center" wrapText="1"/>
    </xf>
    <xf numFmtId="4" fontId="4" fillId="47" borderId="24" xfId="53" applyNumberFormat="1" applyFont="1" applyFill="1" applyBorder="1" applyAlignment="1">
      <alignment vertical="center" wrapText="1"/>
      <protection/>
    </xf>
    <xf numFmtId="4" fontId="3" fillId="33" borderId="24" xfId="53" applyNumberFormat="1" applyFont="1" applyFill="1" applyBorder="1" applyAlignment="1">
      <alignment vertical="center" wrapText="1"/>
      <protection/>
    </xf>
    <xf numFmtId="4" fontId="4" fillId="47" borderId="24" xfId="0" applyNumberFormat="1" applyFont="1" applyFill="1" applyBorder="1" applyAlignment="1">
      <alignment wrapText="1"/>
    </xf>
    <xf numFmtId="4" fontId="4" fillId="33" borderId="24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horizontal="right" vertical="center" wrapText="1"/>
    </xf>
    <xf numFmtId="4" fontId="12" fillId="33" borderId="24" xfId="53" applyNumberFormat="1" applyFont="1" applyFill="1" applyBorder="1" applyAlignment="1">
      <alignment vertical="center" wrapText="1"/>
      <protection/>
    </xf>
    <xf numFmtId="4" fontId="12" fillId="0" borderId="24" xfId="53" applyNumberFormat="1" applyFont="1" applyFill="1" applyBorder="1" applyAlignment="1">
      <alignment vertical="center" wrapText="1"/>
      <protection/>
    </xf>
    <xf numFmtId="4" fontId="3" fillId="0" borderId="24" xfId="53" applyNumberFormat="1" applyFont="1" applyFill="1" applyBorder="1" applyAlignment="1">
      <alignment horizontal="right" vertical="center" wrapText="1"/>
      <protection/>
    </xf>
    <xf numFmtId="4" fontId="4" fillId="0" borderId="24" xfId="53" applyNumberFormat="1" applyFont="1" applyFill="1" applyBorder="1" applyAlignment="1">
      <alignment vertical="center"/>
      <protection/>
    </xf>
    <xf numFmtId="4" fontId="3" fillId="47" borderId="24" xfId="0" applyNumberFormat="1" applyFont="1" applyFill="1" applyBorder="1" applyAlignment="1">
      <alignment horizontal="right" vertical="center" wrapText="1"/>
    </xf>
    <xf numFmtId="4" fontId="3" fillId="0" borderId="24" xfId="53" applyNumberFormat="1" applyFont="1" applyFill="1" applyBorder="1" applyAlignment="1">
      <alignment vertical="center" wrapText="1"/>
      <protection/>
    </xf>
    <xf numFmtId="4" fontId="3" fillId="47" borderId="24" xfId="53" applyNumberFormat="1" applyFont="1" applyFill="1" applyBorder="1" applyAlignment="1">
      <alignment horizontal="right" vertical="center" wrapText="1"/>
      <protection/>
    </xf>
    <xf numFmtId="4" fontId="3" fillId="0" borderId="24" xfId="53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24" xfId="53" applyNumberFormat="1" applyFont="1" applyFill="1" applyBorder="1" applyAlignment="1">
      <alignment vertical="center" wrapText="1"/>
      <protection/>
    </xf>
    <xf numFmtId="4" fontId="3" fillId="47" borderId="2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4" xfId="53" applyNumberFormat="1" applyFont="1" applyFill="1" applyBorder="1" applyAlignment="1">
      <alignment horizontal="right" vertical="center" wrapText="1"/>
      <protection/>
    </xf>
    <xf numFmtId="4" fontId="4" fillId="0" borderId="12" xfId="54" applyNumberFormat="1" applyFont="1" applyFill="1" applyBorder="1" applyAlignment="1">
      <alignment horizontal="center" vertical="center" wrapText="1"/>
      <protection/>
    </xf>
    <xf numFmtId="4" fontId="4" fillId="0" borderId="12" xfId="53" applyNumberFormat="1" applyFont="1" applyFill="1" applyBorder="1" applyAlignment="1">
      <alignment horizontal="center" vertical="center" wrapText="1"/>
      <protection/>
    </xf>
    <xf numFmtId="4" fontId="4" fillId="0" borderId="13" xfId="53" applyNumberFormat="1" applyFont="1" applyFill="1" applyBorder="1" applyAlignment="1">
      <alignment horizontal="center" vertical="center" wrapText="1"/>
      <protection/>
    </xf>
    <xf numFmtId="4" fontId="4" fillId="0" borderId="24" xfId="53" applyNumberFormat="1" applyFont="1" applyFill="1" applyBorder="1" applyAlignment="1">
      <alignment horizontal="center" vertical="center" wrapText="1"/>
      <protection/>
    </xf>
    <xf numFmtId="4" fontId="4" fillId="0" borderId="20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textRotation="90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>
      <alignment horizontal="center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textRotation="90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3" fillId="0" borderId="20" xfId="53" applyFont="1" applyFill="1" applyBorder="1" applyAlignment="1" applyProtection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20" xfId="53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textRotation="90" wrapText="1"/>
      <protection/>
    </xf>
    <xf numFmtId="0" fontId="16" fillId="0" borderId="20" xfId="53" applyFont="1" applyFill="1" applyBorder="1" applyAlignment="1">
      <alignment horizontal="right" vertical="center" wrapText="1"/>
      <protection/>
    </xf>
    <xf numFmtId="0" fontId="2" fillId="0" borderId="0" xfId="0" applyFont="1" applyAlignment="1">
      <alignment horizontal="left"/>
    </xf>
    <xf numFmtId="0" fontId="3" fillId="47" borderId="12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righ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3" fillId="0" borderId="12" xfId="53" applyFont="1" applyFill="1" applyBorder="1" applyAlignment="1">
      <alignment horizontal="center" vertical="center"/>
      <protection/>
    </xf>
    <xf numFmtId="0" fontId="16" fillId="0" borderId="0" xfId="53" applyFont="1" applyFill="1" applyAlignment="1">
      <alignment horizontal="left"/>
      <protection/>
    </xf>
    <xf numFmtId="4" fontId="4" fillId="0" borderId="12" xfId="54" applyNumberFormat="1" applyFont="1" applyBorder="1" applyAlignment="1">
      <alignment horizontal="center" vertical="center" wrapText="1"/>
      <protection/>
    </xf>
    <xf numFmtId="4" fontId="4" fillId="0" borderId="12" xfId="53" applyNumberFormat="1" applyFont="1" applyBorder="1" applyAlignment="1">
      <alignment horizontal="center" vertical="center" wrapText="1"/>
      <protection/>
    </xf>
    <xf numFmtId="4" fontId="4" fillId="34" borderId="12" xfId="54" applyNumberFormat="1" applyFont="1" applyFill="1" applyBorder="1" applyAlignment="1">
      <alignment horizontal="center" vertical="center" wrapText="1"/>
      <protection/>
    </xf>
    <xf numFmtId="4" fontId="4" fillId="34" borderId="12" xfId="53" applyNumberFormat="1" applyFont="1" applyFill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3" fillId="37" borderId="12" xfId="53" applyFont="1" applyFill="1" applyBorder="1" applyAlignment="1">
      <alignment horizontal="left" vertical="center" wrapText="1"/>
      <protection/>
    </xf>
    <xf numFmtId="0" fontId="3" fillId="42" borderId="12" xfId="53" applyFont="1" applyFill="1" applyBorder="1" applyAlignment="1">
      <alignment horizontal="right" vertical="center" wrapText="1"/>
      <protection/>
    </xf>
    <xf numFmtId="49" fontId="3" fillId="0" borderId="12" xfId="53" applyNumberFormat="1" applyFont="1" applyBorder="1" applyAlignment="1" applyProtection="1">
      <alignment horizontal="center" vertical="center" wrapText="1"/>
      <protection/>
    </xf>
    <xf numFmtId="49" fontId="3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12" xfId="53" applyFont="1" applyBorder="1" applyAlignment="1">
      <alignment horizontal="center" vertical="center" textRotation="90" wrapText="1"/>
      <protection/>
    </xf>
    <xf numFmtId="0" fontId="7" fillId="0" borderId="12" xfId="53" applyFont="1" applyBorder="1" applyAlignment="1">
      <alignment horizontal="center" vertical="center" textRotation="90" wrapText="1"/>
      <protection/>
    </xf>
    <xf numFmtId="0" fontId="4" fillId="0" borderId="14" xfId="53" applyFont="1" applyBorder="1" applyAlignment="1">
      <alignment horizontal="center"/>
      <protection/>
    </xf>
    <xf numFmtId="49" fontId="3" fillId="0" borderId="14" xfId="53" applyNumberFormat="1" applyFont="1" applyBorder="1" applyAlignment="1" applyProtection="1">
      <alignment horizontal="center" vertical="center" wrapText="1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/>
      <protection/>
    </xf>
    <xf numFmtId="0" fontId="4" fillId="0" borderId="20" xfId="53" applyFont="1" applyBorder="1" applyAlignment="1">
      <alignment horizontal="center"/>
      <protection/>
    </xf>
    <xf numFmtId="0" fontId="3" fillId="0" borderId="13" xfId="53" applyFont="1" applyBorder="1" applyAlignment="1">
      <alignment horizontal="left" vertical="center" wrapText="1"/>
      <protection/>
    </xf>
    <xf numFmtId="0" fontId="3" fillId="39" borderId="16" xfId="53" applyFont="1" applyFill="1" applyBorder="1" applyAlignment="1">
      <alignment horizontal="left" vertical="center" wrapText="1"/>
      <protection/>
    </xf>
    <xf numFmtId="0" fontId="3" fillId="35" borderId="13" xfId="53" applyFont="1" applyFill="1" applyBorder="1" applyAlignment="1">
      <alignment horizontal="left" vertical="center" wrapText="1"/>
      <protection/>
    </xf>
    <xf numFmtId="0" fontId="3" fillId="39" borderId="12" xfId="53" applyFont="1" applyFill="1" applyBorder="1" applyAlignment="1">
      <alignment horizontal="left" vertical="center" wrapText="1"/>
      <protection/>
    </xf>
    <xf numFmtId="0" fontId="16" fillId="42" borderId="20" xfId="53" applyFont="1" applyFill="1" applyBorder="1" applyAlignment="1">
      <alignment horizontal="right" vertical="center" wrapText="1"/>
      <protection/>
    </xf>
    <xf numFmtId="0" fontId="3" fillId="0" borderId="12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 textRotation="90" wrapText="1"/>
      <protection/>
    </xf>
    <xf numFmtId="0" fontId="4" fillId="0" borderId="12" xfId="53" applyFont="1" applyBorder="1" applyAlignment="1" applyProtection="1">
      <alignment horizontal="center" vertical="center" wrapText="1"/>
      <protection/>
    </xf>
    <xf numFmtId="0" fontId="3" fillId="0" borderId="20" xfId="53" applyFont="1" applyBorder="1" applyAlignment="1" applyProtection="1">
      <alignment horizontal="center" vertical="center" wrapText="1"/>
      <protection/>
    </xf>
    <xf numFmtId="0" fontId="3" fillId="48" borderId="20" xfId="53" applyFont="1" applyFill="1" applyBorder="1" applyAlignment="1">
      <alignment horizontal="left" vertical="center" wrapText="1"/>
      <protection/>
    </xf>
    <xf numFmtId="0" fontId="3" fillId="48" borderId="12" xfId="53" applyFont="1" applyFill="1" applyBorder="1" applyAlignment="1">
      <alignment horizontal="left" vertical="center" wrapText="1"/>
      <protection/>
    </xf>
    <xf numFmtId="0" fontId="4" fillId="35" borderId="12" xfId="53" applyFont="1" applyFill="1" applyBorder="1" applyAlignment="1">
      <alignment horizontal="left" vertical="center" wrapText="1"/>
      <protection/>
    </xf>
    <xf numFmtId="0" fontId="8" fillId="35" borderId="12" xfId="0" applyFont="1" applyFill="1" applyBorder="1" applyAlignment="1">
      <alignment horizontal="left" vertical="center" wrapText="1"/>
    </xf>
    <xf numFmtId="0" fontId="4" fillId="33" borderId="0" xfId="53" applyFont="1" applyFill="1" applyBorder="1" applyAlignment="1">
      <alignment horizontal="center"/>
      <protection/>
    </xf>
    <xf numFmtId="0" fontId="2" fillId="33" borderId="0" xfId="0" applyFont="1" applyFill="1" applyAlignment="1">
      <alignment horizontal="left"/>
    </xf>
    <xf numFmtId="0" fontId="0" fillId="33" borderId="0" xfId="0" applyFill="1" applyBorder="1" applyAlignment="1">
      <alignment/>
    </xf>
  </cellXfs>
  <cellStyles count="51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Hyperlink" xfId="42"/>
    <cellStyle name="Followed Hyperlink" xfId="43"/>
    <cellStyle name="Izlaz" xfId="44"/>
    <cellStyle name="Izračunavanje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_ZR_Obrasci_2005" xfId="54"/>
    <cellStyle name="Povezana ćelija" xfId="55"/>
    <cellStyle name="Percent" xfId="56"/>
    <cellStyle name="Tekst objašnjenja" xfId="57"/>
    <cellStyle name="Tekst upozorenja" xfId="58"/>
    <cellStyle name="Ukupno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3"/>
  <sheetViews>
    <sheetView tabSelected="1" workbookViewId="0" topLeftCell="A226">
      <selection activeCell="A272" sqref="A272:IV272"/>
    </sheetView>
  </sheetViews>
  <sheetFormatPr defaultColWidth="9.140625" defaultRowHeight="15"/>
  <cols>
    <col min="1" max="1" width="4.28125" style="6" customWidth="1"/>
    <col min="2" max="2" width="9.7109375" style="6" customWidth="1"/>
    <col min="3" max="3" width="8.8515625" style="6" customWidth="1"/>
    <col min="4" max="4" width="11.140625" style="6" customWidth="1"/>
    <col min="5" max="5" width="40.28125" style="6" customWidth="1"/>
    <col min="6" max="6" width="14.7109375" style="7" hidden="1" customWidth="1"/>
    <col min="7" max="7" width="12.00390625" style="7" hidden="1" customWidth="1"/>
    <col min="8" max="8" width="13.8515625" style="7" hidden="1" customWidth="1"/>
    <col min="9" max="9" width="14.00390625" style="7" hidden="1" customWidth="1"/>
    <col min="10" max="10" width="12.421875" style="7" hidden="1" customWidth="1"/>
    <col min="11" max="11" width="12.7109375" style="7" hidden="1" customWidth="1"/>
    <col min="12" max="12" width="14.421875" style="7" hidden="1" customWidth="1"/>
    <col min="13" max="13" width="12.28125" style="7" hidden="1" customWidth="1"/>
    <col min="14" max="14" width="12.8515625" style="7" hidden="1" customWidth="1"/>
    <col min="15" max="15" width="13.28125" style="7" hidden="1" customWidth="1"/>
    <col min="16" max="16" width="12.140625" style="7" hidden="1" customWidth="1"/>
    <col min="17" max="17" width="12.421875" style="7" hidden="1" customWidth="1"/>
    <col min="18" max="18" width="14.421875" style="6" customWidth="1"/>
    <col min="19" max="19" width="13.140625" style="6" customWidth="1"/>
    <col min="20" max="20" width="13.421875" style="6" customWidth="1"/>
    <col min="21" max="21" width="13.28125" style="6" customWidth="1"/>
    <col min="22" max="22" width="10.8515625" style="6" customWidth="1"/>
    <col min="23" max="23" width="15.140625" style="6" customWidth="1"/>
    <col min="24" max="24" width="14.421875" style="360" customWidth="1"/>
    <col min="25" max="25" width="13.140625" style="6" customWidth="1"/>
    <col min="26" max="26" width="13.421875" style="6" customWidth="1"/>
    <col min="27" max="27" width="13.28125" style="6" customWidth="1"/>
    <col min="28" max="28" width="8.7109375" style="6" customWidth="1"/>
    <col min="29" max="29" width="12.28125" style="6" customWidth="1"/>
    <col min="30" max="30" width="9.140625" style="0" hidden="1" customWidth="1"/>
    <col min="31" max="31" width="14.8515625" style="0" hidden="1" customWidth="1"/>
    <col min="32" max="39" width="9.140625" style="0" hidden="1" customWidth="1"/>
  </cols>
  <sheetData>
    <row r="1" spans="1:29" s="359" customFormat="1" ht="15">
      <c r="A1" s="361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</row>
    <row r="2" spans="1:29" s="359" customFormat="1" ht="15">
      <c r="A2" s="607" t="s">
        <v>1</v>
      </c>
      <c r="B2" s="607"/>
      <c r="C2" s="607"/>
      <c r="D2" s="607"/>
      <c r="E2" s="607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</row>
    <row r="3" spans="1:29" s="359" customFormat="1" ht="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s="359" customFormat="1" ht="15">
      <c r="A4" s="363" t="s">
        <v>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</row>
    <row r="5" spans="1:29" s="359" customFormat="1" ht="15">
      <c r="A5" s="598" t="s">
        <v>3</v>
      </c>
      <c r="B5" s="582" t="s">
        <v>4</v>
      </c>
      <c r="C5" s="598" t="s">
        <v>5</v>
      </c>
      <c r="D5" s="582" t="s">
        <v>6</v>
      </c>
      <c r="E5" s="582" t="s">
        <v>7</v>
      </c>
      <c r="F5" s="578" t="s">
        <v>8</v>
      </c>
      <c r="G5" s="578"/>
      <c r="H5" s="578"/>
      <c r="I5" s="578"/>
      <c r="J5" s="578"/>
      <c r="K5" s="578"/>
      <c r="L5" s="578" t="s">
        <v>8</v>
      </c>
      <c r="M5" s="578"/>
      <c r="N5" s="578"/>
      <c r="O5" s="578"/>
      <c r="P5" s="578"/>
      <c r="Q5" s="578"/>
      <c r="R5" s="578" t="s">
        <v>8</v>
      </c>
      <c r="S5" s="578"/>
      <c r="T5" s="578"/>
      <c r="U5" s="578"/>
      <c r="V5" s="578"/>
      <c r="W5" s="578"/>
      <c r="X5" s="578" t="s">
        <v>9</v>
      </c>
      <c r="Y5" s="578"/>
      <c r="Z5" s="578"/>
      <c r="AA5" s="578"/>
      <c r="AB5" s="578"/>
      <c r="AC5" s="578"/>
    </row>
    <row r="6" spans="1:29" s="359" customFormat="1" ht="15">
      <c r="A6" s="598"/>
      <c r="B6" s="582"/>
      <c r="C6" s="598"/>
      <c r="D6" s="582"/>
      <c r="E6" s="582"/>
      <c r="F6" s="577" t="s">
        <v>10</v>
      </c>
      <c r="G6" s="578" t="s">
        <v>11</v>
      </c>
      <c r="H6" s="578"/>
      <c r="I6" s="578"/>
      <c r="J6" s="578" t="s">
        <v>12</v>
      </c>
      <c r="K6" s="578" t="s">
        <v>13</v>
      </c>
      <c r="L6" s="577" t="s">
        <v>10</v>
      </c>
      <c r="M6" s="578" t="s">
        <v>11</v>
      </c>
      <c r="N6" s="578"/>
      <c r="O6" s="578"/>
      <c r="P6" s="578" t="s">
        <v>12</v>
      </c>
      <c r="Q6" s="578" t="s">
        <v>13</v>
      </c>
      <c r="R6" s="577" t="s">
        <v>10</v>
      </c>
      <c r="S6" s="578" t="s">
        <v>11</v>
      </c>
      <c r="T6" s="578"/>
      <c r="U6" s="578"/>
      <c r="V6" s="578" t="s">
        <v>12</v>
      </c>
      <c r="W6" s="578" t="s">
        <v>13</v>
      </c>
      <c r="X6" s="577" t="s">
        <v>10</v>
      </c>
      <c r="Y6" s="578" t="s">
        <v>11</v>
      </c>
      <c r="Z6" s="578"/>
      <c r="AA6" s="578"/>
      <c r="AB6" s="578" t="s">
        <v>12</v>
      </c>
      <c r="AC6" s="578" t="s">
        <v>13</v>
      </c>
    </row>
    <row r="7" spans="1:29" s="359" customFormat="1" ht="15">
      <c r="A7" s="598"/>
      <c r="B7" s="582"/>
      <c r="C7" s="598"/>
      <c r="D7" s="582"/>
      <c r="E7" s="582"/>
      <c r="F7" s="577"/>
      <c r="G7" s="364" t="s">
        <v>14</v>
      </c>
      <c r="H7" s="364" t="s">
        <v>15</v>
      </c>
      <c r="I7" s="364" t="s">
        <v>16</v>
      </c>
      <c r="J7" s="578"/>
      <c r="K7" s="578"/>
      <c r="L7" s="577"/>
      <c r="M7" s="364" t="s">
        <v>14</v>
      </c>
      <c r="N7" s="364" t="s">
        <v>15</v>
      </c>
      <c r="O7" s="364" t="s">
        <v>16</v>
      </c>
      <c r="P7" s="578"/>
      <c r="Q7" s="578"/>
      <c r="R7" s="577"/>
      <c r="S7" s="364" t="s">
        <v>14</v>
      </c>
      <c r="T7" s="364" t="s">
        <v>15</v>
      </c>
      <c r="U7" s="364" t="s">
        <v>16</v>
      </c>
      <c r="V7" s="578"/>
      <c r="W7" s="578"/>
      <c r="X7" s="577"/>
      <c r="Y7" s="364" t="s">
        <v>14</v>
      </c>
      <c r="Z7" s="364" t="s">
        <v>15</v>
      </c>
      <c r="AA7" s="364" t="s">
        <v>16</v>
      </c>
      <c r="AB7" s="578"/>
      <c r="AC7" s="578"/>
    </row>
    <row r="8" spans="1:29" s="359" customFormat="1" ht="15">
      <c r="A8" s="365">
        <v>0</v>
      </c>
      <c r="B8" s="365">
        <v>1</v>
      </c>
      <c r="C8" s="365">
        <v>2</v>
      </c>
      <c r="D8" s="365">
        <v>3</v>
      </c>
      <c r="E8" s="365">
        <v>4</v>
      </c>
      <c r="F8" s="366" t="s">
        <v>17</v>
      </c>
      <c r="G8" s="366">
        <v>6</v>
      </c>
      <c r="H8" s="366">
        <v>7</v>
      </c>
      <c r="I8" s="366">
        <v>8</v>
      </c>
      <c r="J8" s="366">
        <v>9</v>
      </c>
      <c r="K8" s="366">
        <v>10</v>
      </c>
      <c r="L8" s="366" t="s">
        <v>17</v>
      </c>
      <c r="M8" s="366">
        <v>6</v>
      </c>
      <c r="N8" s="366">
        <v>7</v>
      </c>
      <c r="O8" s="366">
        <v>8</v>
      </c>
      <c r="P8" s="366">
        <v>9</v>
      </c>
      <c r="Q8" s="366">
        <v>10</v>
      </c>
      <c r="R8" s="366" t="s">
        <v>17</v>
      </c>
      <c r="S8" s="438">
        <v>6</v>
      </c>
      <c r="T8" s="438">
        <v>7</v>
      </c>
      <c r="U8" s="438">
        <v>8</v>
      </c>
      <c r="V8" s="438">
        <v>9</v>
      </c>
      <c r="W8" s="438">
        <v>10</v>
      </c>
      <c r="X8" s="366" t="s">
        <v>17</v>
      </c>
      <c r="Y8" s="438">
        <v>6</v>
      </c>
      <c r="Z8" s="438">
        <v>7</v>
      </c>
      <c r="AA8" s="438">
        <v>8</v>
      </c>
      <c r="AB8" s="438">
        <v>9</v>
      </c>
      <c r="AC8" s="438">
        <v>10</v>
      </c>
    </row>
    <row r="9" spans="1:29" s="493" customFormat="1" ht="15">
      <c r="A9" s="489" t="s">
        <v>18</v>
      </c>
      <c r="B9" s="490">
        <v>740000</v>
      </c>
      <c r="C9" s="491"/>
      <c r="D9" s="601" t="s">
        <v>19</v>
      </c>
      <c r="E9" s="601"/>
      <c r="F9" s="492">
        <f>+G9+H9+I9+J9+K9</f>
        <v>10400000</v>
      </c>
      <c r="G9" s="492">
        <f>+G10+G12+G16+G18</f>
        <v>0</v>
      </c>
      <c r="H9" s="492">
        <f>+H10+H12+H16+H18</f>
        <v>0</v>
      </c>
      <c r="I9" s="492">
        <f>+I10+I12+I16+I18</f>
        <v>2200000</v>
      </c>
      <c r="J9" s="492">
        <f>+J10+J12+J16+J18</f>
        <v>1000000</v>
      </c>
      <c r="K9" s="492">
        <f>+K10+K12+K16+K18</f>
        <v>7200000</v>
      </c>
      <c r="L9" s="492">
        <f>+M9+N9+O9+P9+Q9</f>
        <v>10400000</v>
      </c>
      <c r="M9" s="492">
        <f>+M10+M12+M16+M18</f>
        <v>0</v>
      </c>
      <c r="N9" s="492">
        <f>+N10+N12+N16+N18</f>
        <v>0</v>
      </c>
      <c r="O9" s="492">
        <f>+O10+O12+O16+O18</f>
        <v>2200000</v>
      </c>
      <c r="P9" s="492">
        <f>+P10+P12+P16+P18</f>
        <v>1000000</v>
      </c>
      <c r="Q9" s="492">
        <f>+Q10+Q12+Q16+Q18</f>
        <v>7200000</v>
      </c>
      <c r="R9" s="492">
        <f>+S9+T9+U9+V9+W9</f>
        <v>9825000</v>
      </c>
      <c r="S9" s="492">
        <f>+S10+S12+S16+S18</f>
        <v>0</v>
      </c>
      <c r="T9" s="492">
        <f>+T10+T12+T16+T18</f>
        <v>0</v>
      </c>
      <c r="U9" s="492">
        <f>+U10+U12+U16+U18</f>
        <v>2200000</v>
      </c>
      <c r="V9" s="492">
        <f>+V10+V12+V16+V18</f>
        <v>0</v>
      </c>
      <c r="W9" s="492">
        <f>+W10+W12+W16+W18</f>
        <v>7625000</v>
      </c>
      <c r="X9" s="492">
        <f>+Y9+Z9+AA9+AB9+AC9</f>
        <v>10125000</v>
      </c>
      <c r="Y9" s="492">
        <f>+Y10+Y12+Y16+Y18</f>
        <v>0</v>
      </c>
      <c r="Z9" s="492">
        <f>+Z10+Z12+Z16+Z18</f>
        <v>0</v>
      </c>
      <c r="AA9" s="492">
        <f>+AA10+AA12+AA16+AA18</f>
        <v>2500000</v>
      </c>
      <c r="AB9" s="492">
        <f>+AB10+AB12+AB16+AB18</f>
        <v>0</v>
      </c>
      <c r="AC9" s="492">
        <f>+AC10+AC12+AC16+AC18</f>
        <v>7625000</v>
      </c>
    </row>
    <row r="10" spans="1:29" s="493" customFormat="1" ht="15">
      <c r="A10" s="489">
        <v>1</v>
      </c>
      <c r="B10" s="494" t="s">
        <v>20</v>
      </c>
      <c r="C10" s="494"/>
      <c r="D10" s="601" t="s">
        <v>21</v>
      </c>
      <c r="E10" s="601"/>
      <c r="F10" s="495">
        <f>+G10+H10+I10+J10+K10</f>
        <v>200000</v>
      </c>
      <c r="G10" s="495">
        <f>+G11</f>
        <v>0</v>
      </c>
      <c r="H10" s="495">
        <f>+H11</f>
        <v>0</v>
      </c>
      <c r="I10" s="495">
        <f>+I11</f>
        <v>200000</v>
      </c>
      <c r="J10" s="495">
        <f>+J11</f>
        <v>0</v>
      </c>
      <c r="K10" s="495">
        <f>+K11</f>
        <v>0</v>
      </c>
      <c r="L10" s="495">
        <f>+M10+N10+O10+P10+Q10</f>
        <v>200000</v>
      </c>
      <c r="M10" s="495">
        <f>+M11</f>
        <v>0</v>
      </c>
      <c r="N10" s="495">
        <f>+N11</f>
        <v>0</v>
      </c>
      <c r="O10" s="495">
        <f>+O11</f>
        <v>200000</v>
      </c>
      <c r="P10" s="495">
        <f>+P11</f>
        <v>0</v>
      </c>
      <c r="Q10" s="495">
        <f>+Q11</f>
        <v>0</v>
      </c>
      <c r="R10" s="495">
        <f>+S10+T10+U10+V10+W10</f>
        <v>200000</v>
      </c>
      <c r="S10" s="495">
        <f>+S11</f>
        <v>0</v>
      </c>
      <c r="T10" s="495">
        <f>+T11</f>
        <v>0</v>
      </c>
      <c r="U10" s="495">
        <f>+U11</f>
        <v>200000</v>
      </c>
      <c r="V10" s="495">
        <f>+V11</f>
        <v>0</v>
      </c>
      <c r="W10" s="495">
        <f>+W11</f>
        <v>0</v>
      </c>
      <c r="X10" s="495">
        <f>+Y10+Z10+AA10+AB10+AC10</f>
        <v>500000</v>
      </c>
      <c r="Y10" s="495">
        <f>+Y11</f>
        <v>0</v>
      </c>
      <c r="Z10" s="495">
        <f>+Z11</f>
        <v>0</v>
      </c>
      <c r="AA10" s="495">
        <f>+AA11</f>
        <v>500000</v>
      </c>
      <c r="AB10" s="495">
        <f>+AB11</f>
        <v>0</v>
      </c>
      <c r="AC10" s="495">
        <f>+AC11</f>
        <v>0</v>
      </c>
    </row>
    <row r="11" spans="1:30" s="493" customFormat="1" ht="24" hidden="1">
      <c r="A11" s="489"/>
      <c r="B11" s="494"/>
      <c r="C11" s="496"/>
      <c r="D11" s="497">
        <v>741411</v>
      </c>
      <c r="E11" s="498" t="s">
        <v>22</v>
      </c>
      <c r="F11" s="492">
        <f>G11+H11+I11</f>
        <v>200000</v>
      </c>
      <c r="G11" s="492"/>
      <c r="H11" s="492"/>
      <c r="I11" s="492">
        <v>200000</v>
      </c>
      <c r="J11" s="492"/>
      <c r="K11" s="492"/>
      <c r="L11" s="492">
        <f>M11+N11+O11</f>
        <v>200000</v>
      </c>
      <c r="M11" s="492"/>
      <c r="N11" s="492"/>
      <c r="O11" s="492">
        <v>200000</v>
      </c>
      <c r="P11" s="492"/>
      <c r="Q11" s="492"/>
      <c r="R11" s="492">
        <f>S11+T11+U11</f>
        <v>200000</v>
      </c>
      <c r="S11" s="492"/>
      <c r="T11" s="492"/>
      <c r="U11" s="492">
        <v>200000</v>
      </c>
      <c r="V11" s="492"/>
      <c r="W11" s="492"/>
      <c r="X11" s="492">
        <f>Y11+Z11+AA11</f>
        <v>500000</v>
      </c>
      <c r="Y11" s="492"/>
      <c r="Z11" s="492"/>
      <c r="AA11" s="492">
        <f>59400+325967+70000+45000-367</f>
        <v>500000</v>
      </c>
      <c r="AB11" s="492"/>
      <c r="AC11" s="492"/>
      <c r="AD11" s="493" t="s">
        <v>23</v>
      </c>
    </row>
    <row r="12" spans="1:29" s="493" customFormat="1" ht="15">
      <c r="A12" s="489">
        <v>2</v>
      </c>
      <c r="B12" s="490">
        <v>742000</v>
      </c>
      <c r="C12" s="499"/>
      <c r="D12" s="601" t="s">
        <v>24</v>
      </c>
      <c r="E12" s="601"/>
      <c r="F12" s="495">
        <f>G12+H12+I12+J12+K12</f>
        <v>7030000</v>
      </c>
      <c r="G12" s="500">
        <f>+G13+G15</f>
        <v>0</v>
      </c>
      <c r="H12" s="500">
        <f>+H13+H15</f>
        <v>0</v>
      </c>
      <c r="I12" s="500">
        <f>+I13+I15</f>
        <v>0</v>
      </c>
      <c r="J12" s="500">
        <f>+J13+J15</f>
        <v>0</v>
      </c>
      <c r="K12" s="500">
        <f>+K13+K15+K14</f>
        <v>7030000</v>
      </c>
      <c r="L12" s="495">
        <f>M12+N12+O12+P12+Q12</f>
        <v>7030000</v>
      </c>
      <c r="M12" s="500">
        <f>+M13+M15</f>
        <v>0</v>
      </c>
      <c r="N12" s="500">
        <f>+N13+N15</f>
        <v>0</v>
      </c>
      <c r="O12" s="500">
        <f>+O13+O15</f>
        <v>0</v>
      </c>
      <c r="P12" s="500">
        <f>+P13+P15</f>
        <v>0</v>
      </c>
      <c r="Q12" s="500">
        <f>+Q13+Q15+Q14</f>
        <v>7030000</v>
      </c>
      <c r="R12" s="495">
        <f>S12+T12+U12+V12+W12</f>
        <v>7545000</v>
      </c>
      <c r="S12" s="500">
        <f>+S13+S15</f>
        <v>0</v>
      </c>
      <c r="T12" s="500">
        <f>+T13+T15</f>
        <v>0</v>
      </c>
      <c r="U12" s="500">
        <f>+U13+U15</f>
        <v>0</v>
      </c>
      <c r="V12" s="500">
        <f>+V13+V15</f>
        <v>0</v>
      </c>
      <c r="W12" s="500">
        <f>+W13+W15+W14</f>
        <v>7545000</v>
      </c>
      <c r="X12" s="495">
        <f>Y12+Z12+AA12+AB12+AC12</f>
        <v>7545000</v>
      </c>
      <c r="Y12" s="500">
        <f>+Y13+Y15</f>
        <v>0</v>
      </c>
      <c r="Z12" s="500">
        <f>+Z13+Z15</f>
        <v>0</v>
      </c>
      <c r="AA12" s="500">
        <f>+AA13+AA15</f>
        <v>0</v>
      </c>
      <c r="AB12" s="500">
        <f>+AB13+AB15</f>
        <v>0</v>
      </c>
      <c r="AC12" s="500">
        <f>+AC13+AC15+AC14</f>
        <v>7545000</v>
      </c>
    </row>
    <row r="13" spans="1:29" s="359" customFormat="1" ht="15" hidden="1">
      <c r="A13" s="606"/>
      <c r="B13" s="582"/>
      <c r="C13" s="582"/>
      <c r="D13" s="190" t="s">
        <v>25</v>
      </c>
      <c r="E13" s="191" t="s">
        <v>26</v>
      </c>
      <c r="F13" s="295">
        <f>G13+H13+I13+J13+K13</f>
        <v>6300000</v>
      </c>
      <c r="G13" s="295"/>
      <c r="H13" s="295"/>
      <c r="I13" s="295"/>
      <c r="J13" s="295"/>
      <c r="K13" s="295">
        <v>6300000</v>
      </c>
      <c r="L13" s="295">
        <f>M13+N13+O13+P13+Q13</f>
        <v>6300000</v>
      </c>
      <c r="M13" s="295"/>
      <c r="N13" s="295"/>
      <c r="O13" s="295"/>
      <c r="P13" s="295"/>
      <c r="Q13" s="295">
        <v>6300000</v>
      </c>
      <c r="R13" s="295">
        <f>S13+T13+U13+V13+W13</f>
        <v>6500000</v>
      </c>
      <c r="S13" s="295"/>
      <c r="T13" s="295"/>
      <c r="U13" s="295"/>
      <c r="V13" s="295"/>
      <c r="W13" s="295">
        <v>6500000</v>
      </c>
      <c r="X13" s="295">
        <f>Y13+Z13+AA13+AB13+AC13</f>
        <v>6500000</v>
      </c>
      <c r="Y13" s="295"/>
      <c r="Z13" s="295"/>
      <c r="AA13" s="295"/>
      <c r="AB13" s="295"/>
      <c r="AC13" s="295">
        <v>6500000</v>
      </c>
    </row>
    <row r="14" spans="1:29" s="359" customFormat="1" ht="15" hidden="1">
      <c r="A14" s="606"/>
      <c r="B14" s="582"/>
      <c r="C14" s="582"/>
      <c r="D14" s="190" t="s">
        <v>25</v>
      </c>
      <c r="E14" s="191" t="s">
        <v>27</v>
      </c>
      <c r="F14" s="295">
        <f>G14+H14+I14+J14+K14</f>
        <v>700000</v>
      </c>
      <c r="G14" s="295"/>
      <c r="H14" s="295"/>
      <c r="I14" s="295"/>
      <c r="J14" s="295"/>
      <c r="K14" s="295">
        <v>700000</v>
      </c>
      <c r="L14" s="295">
        <f>M14+N14+O14+P14+Q14</f>
        <v>700000</v>
      </c>
      <c r="M14" s="295"/>
      <c r="N14" s="295"/>
      <c r="O14" s="295"/>
      <c r="P14" s="295"/>
      <c r="Q14" s="295">
        <v>700000</v>
      </c>
      <c r="R14" s="295">
        <f>S14+T14+U14+V14+W14</f>
        <v>1000000</v>
      </c>
      <c r="S14" s="295"/>
      <c r="T14" s="295"/>
      <c r="U14" s="295"/>
      <c r="V14" s="295"/>
      <c r="W14" s="295">
        <v>1000000</v>
      </c>
      <c r="X14" s="295">
        <f>Y14+Z14+AA14+AB14+AC14</f>
        <v>1000000</v>
      </c>
      <c r="Y14" s="295"/>
      <c r="Z14" s="295"/>
      <c r="AA14" s="295"/>
      <c r="AB14" s="295"/>
      <c r="AC14" s="295">
        <v>1000000</v>
      </c>
    </row>
    <row r="15" spans="1:29" s="359" customFormat="1" ht="15" hidden="1">
      <c r="A15" s="606"/>
      <c r="B15" s="582"/>
      <c r="C15" s="582"/>
      <c r="D15" s="372">
        <v>742122</v>
      </c>
      <c r="E15" s="191" t="s">
        <v>28</v>
      </c>
      <c r="F15" s="295">
        <f>G15+H15+I15+J15+K15</f>
        <v>30000</v>
      </c>
      <c r="G15" s="295"/>
      <c r="H15" s="295"/>
      <c r="I15" s="295"/>
      <c r="J15" s="295"/>
      <c r="K15" s="295">
        <v>30000</v>
      </c>
      <c r="L15" s="295">
        <f>M15+N15+O15+P15+Q15</f>
        <v>30000</v>
      </c>
      <c r="M15" s="295"/>
      <c r="N15" s="295"/>
      <c r="O15" s="295"/>
      <c r="P15" s="295"/>
      <c r="Q15" s="295">
        <v>30000</v>
      </c>
      <c r="R15" s="295">
        <f>S15+T15+U15+V15+W15</f>
        <v>45000</v>
      </c>
      <c r="S15" s="295"/>
      <c r="T15" s="295"/>
      <c r="U15" s="295"/>
      <c r="V15" s="295"/>
      <c r="W15" s="295">
        <v>45000</v>
      </c>
      <c r="X15" s="295">
        <f>Y15+Z15+AA15+AB15+AC15</f>
        <v>45000</v>
      </c>
      <c r="Y15" s="295"/>
      <c r="Z15" s="295"/>
      <c r="AA15" s="295"/>
      <c r="AB15" s="295"/>
      <c r="AC15" s="295">
        <v>45000</v>
      </c>
    </row>
    <row r="16" spans="1:29" s="359" customFormat="1" ht="15">
      <c r="A16" s="373">
        <v>3</v>
      </c>
      <c r="B16" s="374">
        <v>744000</v>
      </c>
      <c r="C16" s="375"/>
      <c r="D16" s="586" t="s">
        <v>29</v>
      </c>
      <c r="E16" s="586"/>
      <c r="F16" s="370">
        <f aca="true" t="shared" si="0" ref="F16:F23">+G16+H16+I16+J16+K16</f>
        <v>1000000</v>
      </c>
      <c r="G16" s="291">
        <f>+G17</f>
        <v>0</v>
      </c>
      <c r="H16" s="291">
        <f>+H17</f>
        <v>0</v>
      </c>
      <c r="I16" s="291">
        <f>+I17</f>
        <v>0</v>
      </c>
      <c r="J16" s="291">
        <f>+J17</f>
        <v>1000000</v>
      </c>
      <c r="K16" s="291">
        <f>+K17</f>
        <v>0</v>
      </c>
      <c r="L16" s="370">
        <f aca="true" t="shared" si="1" ref="L16:L23">+M16+N16+O16+P16+Q16</f>
        <v>1000000</v>
      </c>
      <c r="M16" s="291">
        <f>+M17</f>
        <v>0</v>
      </c>
      <c r="N16" s="291">
        <f>+N17</f>
        <v>0</v>
      </c>
      <c r="O16" s="291">
        <f>+O17</f>
        <v>0</v>
      </c>
      <c r="P16" s="291">
        <f>+P17</f>
        <v>1000000</v>
      </c>
      <c r="Q16" s="291">
        <f>+Q17</f>
        <v>0</v>
      </c>
      <c r="R16" s="370">
        <f aca="true" t="shared" si="2" ref="R16:R23">+S16+T16+U16+V16+W16</f>
        <v>0</v>
      </c>
      <c r="S16" s="291">
        <f>+S17</f>
        <v>0</v>
      </c>
      <c r="T16" s="291">
        <f>+T17</f>
        <v>0</v>
      </c>
      <c r="U16" s="291">
        <f>+U17</f>
        <v>0</v>
      </c>
      <c r="V16" s="291">
        <f>+V17</f>
        <v>0</v>
      </c>
      <c r="W16" s="291">
        <f>+W17</f>
        <v>0</v>
      </c>
      <c r="X16" s="370">
        <f aca="true" t="shared" si="3" ref="X16:X23">+Y16+Z16+AA16+AB16+AC16</f>
        <v>0</v>
      </c>
      <c r="Y16" s="291">
        <f>+Y17</f>
        <v>0</v>
      </c>
      <c r="Z16" s="291">
        <f>+Z17</f>
        <v>0</v>
      </c>
      <c r="AA16" s="291">
        <f>+AA17</f>
        <v>0</v>
      </c>
      <c r="AB16" s="291">
        <f>+AB17</f>
        <v>0</v>
      </c>
      <c r="AC16" s="291">
        <f>+AC17</f>
        <v>0</v>
      </c>
    </row>
    <row r="17" spans="1:29" s="359" customFormat="1" ht="19.5" customHeight="1" hidden="1">
      <c r="A17" s="373"/>
      <c r="B17" s="376"/>
      <c r="C17" s="375"/>
      <c r="D17" s="190">
        <v>744121</v>
      </c>
      <c r="E17" s="191" t="s">
        <v>30</v>
      </c>
      <c r="F17" s="295">
        <f t="shared" si="0"/>
        <v>1000000</v>
      </c>
      <c r="G17" s="295"/>
      <c r="H17" s="295"/>
      <c r="I17" s="295"/>
      <c r="J17" s="295">
        <v>1000000</v>
      </c>
      <c r="K17" s="295"/>
      <c r="L17" s="295">
        <f t="shared" si="1"/>
        <v>1000000</v>
      </c>
      <c r="M17" s="295"/>
      <c r="N17" s="295"/>
      <c r="O17" s="295"/>
      <c r="P17" s="295">
        <v>1000000</v>
      </c>
      <c r="Q17" s="295"/>
      <c r="R17" s="295">
        <f t="shared" si="2"/>
        <v>0</v>
      </c>
      <c r="S17" s="295"/>
      <c r="T17" s="295"/>
      <c r="U17" s="295"/>
      <c r="V17" s="295">
        <v>0</v>
      </c>
      <c r="W17" s="295"/>
      <c r="X17" s="295">
        <f t="shared" si="3"/>
        <v>0</v>
      </c>
      <c r="Y17" s="295"/>
      <c r="Z17" s="295"/>
      <c r="AA17" s="295"/>
      <c r="AB17" s="295">
        <v>0</v>
      </c>
      <c r="AC17" s="295"/>
    </row>
    <row r="18" spans="1:29" s="359" customFormat="1" ht="15">
      <c r="A18" s="367">
        <v>4</v>
      </c>
      <c r="B18" s="281">
        <v>745000</v>
      </c>
      <c r="C18" s="371"/>
      <c r="D18" s="586" t="s">
        <v>31</v>
      </c>
      <c r="E18" s="586"/>
      <c r="F18" s="370">
        <f t="shared" si="0"/>
        <v>2170000</v>
      </c>
      <c r="G18" s="291">
        <f>+G19+G20</f>
        <v>0</v>
      </c>
      <c r="H18" s="291">
        <f>+H19+H20</f>
        <v>0</v>
      </c>
      <c r="I18" s="291">
        <f>+I19+I20</f>
        <v>2000000</v>
      </c>
      <c r="J18" s="291">
        <f>+J19+J20</f>
        <v>0</v>
      </c>
      <c r="K18" s="291">
        <f>+K19+K20</f>
        <v>170000</v>
      </c>
      <c r="L18" s="370">
        <f t="shared" si="1"/>
        <v>2170000</v>
      </c>
      <c r="M18" s="291">
        <f>+M19+M20</f>
        <v>0</v>
      </c>
      <c r="N18" s="291">
        <f>+N19+N20</f>
        <v>0</v>
      </c>
      <c r="O18" s="291">
        <f>+O19+O20</f>
        <v>2000000</v>
      </c>
      <c r="P18" s="291">
        <f>+P19+P20</f>
        <v>0</v>
      </c>
      <c r="Q18" s="291">
        <f>+Q19+Q20</f>
        <v>170000</v>
      </c>
      <c r="R18" s="370">
        <f t="shared" si="2"/>
        <v>2080000</v>
      </c>
      <c r="S18" s="291">
        <f>+S19+S20</f>
        <v>0</v>
      </c>
      <c r="T18" s="291">
        <f>+T19+T20</f>
        <v>0</v>
      </c>
      <c r="U18" s="291">
        <f>+U19+U20</f>
        <v>2000000</v>
      </c>
      <c r="V18" s="291">
        <f>+V19+V20</f>
        <v>0</v>
      </c>
      <c r="W18" s="291">
        <f>+W19+W20</f>
        <v>80000</v>
      </c>
      <c r="X18" s="370">
        <f t="shared" si="3"/>
        <v>2080000</v>
      </c>
      <c r="Y18" s="291">
        <f>+Y19+Y20</f>
        <v>0</v>
      </c>
      <c r="Z18" s="291">
        <f>+Z19+Z20</f>
        <v>0</v>
      </c>
      <c r="AA18" s="291">
        <f>+AA19+AA20</f>
        <v>2000000</v>
      </c>
      <c r="AB18" s="291">
        <f>+AB19+AB20</f>
        <v>0</v>
      </c>
      <c r="AC18" s="291">
        <f>+AC19+AC20</f>
        <v>80000</v>
      </c>
    </row>
    <row r="19" spans="1:31" s="359" customFormat="1" ht="15" hidden="1">
      <c r="A19" s="367"/>
      <c r="B19" s="377"/>
      <c r="C19" s="378"/>
      <c r="D19" s="190">
        <v>745122</v>
      </c>
      <c r="E19" s="284" t="s">
        <v>32</v>
      </c>
      <c r="F19" s="295">
        <f t="shared" si="0"/>
        <v>0</v>
      </c>
      <c r="G19" s="295"/>
      <c r="H19" s="295"/>
      <c r="I19" s="295"/>
      <c r="J19" s="295"/>
      <c r="K19" s="295">
        <v>0</v>
      </c>
      <c r="L19" s="295">
        <f t="shared" si="1"/>
        <v>0</v>
      </c>
      <c r="M19" s="295"/>
      <c r="N19" s="295"/>
      <c r="O19" s="295"/>
      <c r="P19" s="295"/>
      <c r="Q19" s="295">
        <v>0</v>
      </c>
      <c r="R19" s="295">
        <f t="shared" si="2"/>
        <v>0</v>
      </c>
      <c r="S19" s="295"/>
      <c r="T19" s="295"/>
      <c r="U19" s="295"/>
      <c r="V19" s="295"/>
      <c r="W19" s="295">
        <v>0</v>
      </c>
      <c r="X19" s="295">
        <f t="shared" si="3"/>
        <v>0</v>
      </c>
      <c r="Y19" s="295"/>
      <c r="Z19" s="295"/>
      <c r="AA19" s="295"/>
      <c r="AB19" s="295"/>
      <c r="AC19" s="295">
        <v>0</v>
      </c>
      <c r="AE19" s="440"/>
    </row>
    <row r="20" spans="1:29" s="359" customFormat="1" ht="15" hidden="1">
      <c r="A20" s="379"/>
      <c r="B20" s="376"/>
      <c r="C20" s="376"/>
      <c r="D20" s="190" t="s">
        <v>33</v>
      </c>
      <c r="E20" s="284" t="s">
        <v>34</v>
      </c>
      <c r="F20" s="295">
        <f t="shared" si="0"/>
        <v>2170000</v>
      </c>
      <c r="G20" s="295"/>
      <c r="H20" s="295"/>
      <c r="I20" s="295">
        <v>2000000</v>
      </c>
      <c r="J20" s="295"/>
      <c r="K20" s="295">
        <v>170000</v>
      </c>
      <c r="L20" s="295">
        <f t="shared" si="1"/>
        <v>2170000</v>
      </c>
      <c r="M20" s="295"/>
      <c r="N20" s="295"/>
      <c r="O20" s="295">
        <v>2000000</v>
      </c>
      <c r="P20" s="295"/>
      <c r="Q20" s="295">
        <v>170000</v>
      </c>
      <c r="R20" s="295">
        <f t="shared" si="2"/>
        <v>2080000</v>
      </c>
      <c r="S20" s="295"/>
      <c r="T20" s="295"/>
      <c r="U20" s="295">
        <v>2000000</v>
      </c>
      <c r="V20" s="295"/>
      <c r="W20" s="295">
        <v>80000</v>
      </c>
      <c r="X20" s="295">
        <f t="shared" si="3"/>
        <v>2080000</v>
      </c>
      <c r="Y20" s="295"/>
      <c r="Z20" s="295"/>
      <c r="AA20" s="295">
        <v>2000000</v>
      </c>
      <c r="AB20" s="295"/>
      <c r="AC20" s="295">
        <v>80000</v>
      </c>
    </row>
    <row r="21" spans="1:29" s="359" customFormat="1" ht="15">
      <c r="A21" s="380" t="s">
        <v>35</v>
      </c>
      <c r="B21" s="377">
        <v>770000</v>
      </c>
      <c r="C21" s="381"/>
      <c r="D21" s="605" t="s">
        <v>36</v>
      </c>
      <c r="E21" s="605"/>
      <c r="F21" s="370">
        <f t="shared" si="0"/>
        <v>0</v>
      </c>
      <c r="G21" s="382"/>
      <c r="H21" s="382">
        <f>H22+H23</f>
        <v>0</v>
      </c>
      <c r="I21" s="382">
        <f>I22+I23</f>
        <v>0</v>
      </c>
      <c r="J21" s="382"/>
      <c r="K21" s="382"/>
      <c r="L21" s="370">
        <f t="shared" si="1"/>
        <v>0</v>
      </c>
      <c r="M21" s="382"/>
      <c r="N21" s="382">
        <f>N22+N23</f>
        <v>0</v>
      </c>
      <c r="O21" s="382">
        <f>O22+O23</f>
        <v>0</v>
      </c>
      <c r="P21" s="382"/>
      <c r="Q21" s="382"/>
      <c r="R21" s="370">
        <f t="shared" si="2"/>
        <v>0</v>
      </c>
      <c r="S21" s="382"/>
      <c r="T21" s="382">
        <f>T22+T23</f>
        <v>0</v>
      </c>
      <c r="U21" s="382">
        <f>U22+U23</f>
        <v>0</v>
      </c>
      <c r="V21" s="382"/>
      <c r="W21" s="382"/>
      <c r="X21" s="370">
        <f t="shared" si="3"/>
        <v>0</v>
      </c>
      <c r="Y21" s="382"/>
      <c r="Z21" s="382">
        <f>Z22+Z23</f>
        <v>0</v>
      </c>
      <c r="AA21" s="382">
        <f>AA22+AA23</f>
        <v>0</v>
      </c>
      <c r="AB21" s="382"/>
      <c r="AC21" s="382"/>
    </row>
    <row r="22" spans="1:29" s="359" customFormat="1" ht="15" hidden="1">
      <c r="A22" s="383"/>
      <c r="B22" s="384"/>
      <c r="C22" s="385"/>
      <c r="D22" s="386">
        <v>771111</v>
      </c>
      <c r="E22" s="387" t="s">
        <v>37</v>
      </c>
      <c r="F22" s="295">
        <f t="shared" si="0"/>
        <v>0</v>
      </c>
      <c r="G22" s="382"/>
      <c r="H22" s="382"/>
      <c r="I22" s="382"/>
      <c r="J22" s="382"/>
      <c r="K22" s="382"/>
      <c r="L22" s="295">
        <f t="shared" si="1"/>
        <v>0</v>
      </c>
      <c r="M22" s="382"/>
      <c r="N22" s="382"/>
      <c r="O22" s="382"/>
      <c r="P22" s="382"/>
      <c r="Q22" s="382"/>
      <c r="R22" s="295">
        <f t="shared" si="2"/>
        <v>0</v>
      </c>
      <c r="S22" s="382"/>
      <c r="T22" s="382"/>
      <c r="U22" s="382"/>
      <c r="V22" s="382"/>
      <c r="W22" s="382"/>
      <c r="X22" s="295">
        <f t="shared" si="3"/>
        <v>0</v>
      </c>
      <c r="Y22" s="382"/>
      <c r="Z22" s="382"/>
      <c r="AA22" s="382"/>
      <c r="AB22" s="382"/>
      <c r="AC22" s="382"/>
    </row>
    <row r="23" spans="1:29" s="359" customFormat="1" ht="18.75" customHeight="1" hidden="1">
      <c r="A23" s="388"/>
      <c r="B23" s="375"/>
      <c r="C23" s="376"/>
      <c r="D23" s="386">
        <v>772111</v>
      </c>
      <c r="E23" s="387" t="s">
        <v>38</v>
      </c>
      <c r="F23" s="295">
        <f t="shared" si="0"/>
        <v>0</v>
      </c>
      <c r="G23" s="382"/>
      <c r="H23" s="389"/>
      <c r="I23" s="382"/>
      <c r="J23" s="382"/>
      <c r="K23" s="382"/>
      <c r="L23" s="295">
        <f t="shared" si="1"/>
        <v>0</v>
      </c>
      <c r="M23" s="382"/>
      <c r="N23" s="389"/>
      <c r="O23" s="382"/>
      <c r="P23" s="382"/>
      <c r="Q23" s="382"/>
      <c r="R23" s="295">
        <f t="shared" si="2"/>
        <v>0</v>
      </c>
      <c r="S23" s="382"/>
      <c r="T23" s="389"/>
      <c r="U23" s="382"/>
      <c r="V23" s="382"/>
      <c r="W23" s="382"/>
      <c r="X23" s="295">
        <f t="shared" si="3"/>
        <v>0</v>
      </c>
      <c r="Y23" s="382"/>
      <c r="Z23" s="389"/>
      <c r="AA23" s="382"/>
      <c r="AB23" s="382"/>
      <c r="AC23" s="382"/>
    </row>
    <row r="24" spans="1:29" s="359" customFormat="1" ht="30" customHeight="1">
      <c r="A24" s="367" t="s">
        <v>39</v>
      </c>
      <c r="B24" s="390" t="s">
        <v>40</v>
      </c>
      <c r="C24" s="390"/>
      <c r="D24" s="586" t="s">
        <v>41</v>
      </c>
      <c r="E24" s="586"/>
      <c r="F24" s="370">
        <f>G24+H24+I24+J24+K24</f>
        <v>368373000</v>
      </c>
      <c r="G24" s="370"/>
      <c r="H24" s="370"/>
      <c r="I24" s="295">
        <v>368373000</v>
      </c>
      <c r="J24" s="370"/>
      <c r="K24" s="370"/>
      <c r="L24" s="370">
        <f>M24+N24+O24+P24+Q24</f>
        <v>368373000</v>
      </c>
      <c r="M24" s="370"/>
      <c r="N24" s="370"/>
      <c r="O24" s="295">
        <v>368373000</v>
      </c>
      <c r="P24" s="370"/>
      <c r="Q24" s="370"/>
      <c r="R24" s="370">
        <f>S24+T24+U24+V24+W24</f>
        <v>420611000</v>
      </c>
      <c r="S24" s="370"/>
      <c r="T24" s="370"/>
      <c r="U24" s="370">
        <v>420611000</v>
      </c>
      <c r="V24" s="370"/>
      <c r="W24" s="370"/>
      <c r="X24" s="370">
        <f>Y24+Z24+AA24+AB24+AC24</f>
        <v>422950000</v>
      </c>
      <c r="Y24" s="370"/>
      <c r="Z24" s="370"/>
      <c r="AA24" s="370">
        <f>420611000+426000+1613000+300000</f>
        <v>422950000</v>
      </c>
      <c r="AB24" s="370"/>
      <c r="AC24" s="370"/>
    </row>
    <row r="25" spans="1:29" s="359" customFormat="1" ht="15">
      <c r="A25" s="367" t="s">
        <v>42</v>
      </c>
      <c r="B25" s="281">
        <v>791111</v>
      </c>
      <c r="C25" s="371"/>
      <c r="D25" s="586" t="s">
        <v>43</v>
      </c>
      <c r="E25" s="586"/>
      <c r="F25" s="370">
        <f>+G25+H25+I25+J25+K25</f>
        <v>30000000</v>
      </c>
      <c r="G25" s="291"/>
      <c r="H25" s="292">
        <v>30000000</v>
      </c>
      <c r="I25" s="291"/>
      <c r="J25" s="291"/>
      <c r="K25" s="291"/>
      <c r="L25" s="370">
        <f>+M25+N25+O25+P25+Q25</f>
        <v>30000000</v>
      </c>
      <c r="M25" s="291"/>
      <c r="N25" s="292">
        <v>30000000</v>
      </c>
      <c r="O25" s="291"/>
      <c r="P25" s="291"/>
      <c r="Q25" s="291"/>
      <c r="R25" s="370">
        <f>+S25+T25+U25+V25+W25</f>
        <v>40000000</v>
      </c>
      <c r="S25" s="291"/>
      <c r="T25" s="292">
        <v>40000000</v>
      </c>
      <c r="U25" s="291"/>
      <c r="V25" s="291"/>
      <c r="W25" s="291"/>
      <c r="X25" s="370">
        <f>+Y25+Z25+AA25+AB25+AC25</f>
        <v>40561276</v>
      </c>
      <c r="Y25" s="291"/>
      <c r="Z25" s="292">
        <f>40000000+561276</f>
        <v>40561276</v>
      </c>
      <c r="AA25" s="291"/>
      <c r="AB25" s="291"/>
      <c r="AC25" s="291"/>
    </row>
    <row r="26" spans="1:29" s="359" customFormat="1" ht="15">
      <c r="A26" s="367" t="s">
        <v>44</v>
      </c>
      <c r="B26" s="391">
        <v>811000</v>
      </c>
      <c r="C26" s="391"/>
      <c r="D26" s="586" t="s">
        <v>45</v>
      </c>
      <c r="E26" s="586"/>
      <c r="F26" s="370">
        <f>F27</f>
        <v>20000</v>
      </c>
      <c r="G26" s="291"/>
      <c r="H26" s="291"/>
      <c r="I26" s="291"/>
      <c r="J26" s="291"/>
      <c r="K26" s="291">
        <f>K27</f>
        <v>20000</v>
      </c>
      <c r="L26" s="370">
        <f>L27</f>
        <v>20000</v>
      </c>
      <c r="M26" s="291"/>
      <c r="N26" s="291"/>
      <c r="O26" s="291"/>
      <c r="P26" s="291"/>
      <c r="Q26" s="291">
        <f>Q27</f>
        <v>20000</v>
      </c>
      <c r="R26" s="370">
        <f>R27</f>
        <v>20000</v>
      </c>
      <c r="S26" s="291"/>
      <c r="T26" s="291"/>
      <c r="U26" s="291"/>
      <c r="V26" s="291"/>
      <c r="W26" s="291">
        <f>W27</f>
        <v>20000</v>
      </c>
      <c r="X26" s="370">
        <f>X27</f>
        <v>20000</v>
      </c>
      <c r="Y26" s="291"/>
      <c r="Z26" s="291"/>
      <c r="AA26" s="291"/>
      <c r="AB26" s="291"/>
      <c r="AC26" s="291">
        <f>AC27</f>
        <v>20000</v>
      </c>
    </row>
    <row r="27" spans="1:29" s="359" customFormat="1" ht="15" hidden="1">
      <c r="A27" s="392"/>
      <c r="B27" s="391"/>
      <c r="C27" s="391"/>
      <c r="D27" s="281">
        <v>811122</v>
      </c>
      <c r="E27" s="393" t="s">
        <v>46</v>
      </c>
      <c r="F27" s="295">
        <f>G27+H27+I27+J27+K27</f>
        <v>20000</v>
      </c>
      <c r="G27" s="291"/>
      <c r="H27" s="291"/>
      <c r="I27" s="291"/>
      <c r="J27" s="291"/>
      <c r="K27" s="292">
        <v>20000</v>
      </c>
      <c r="L27" s="295">
        <f>M27+N27+O27+P27+Q27</f>
        <v>20000</v>
      </c>
      <c r="M27" s="291"/>
      <c r="N27" s="291"/>
      <c r="O27" s="291"/>
      <c r="P27" s="291"/>
      <c r="Q27" s="292">
        <v>20000</v>
      </c>
      <c r="R27" s="295">
        <f>S27+T27+U27+V27+W27</f>
        <v>20000</v>
      </c>
      <c r="S27" s="291"/>
      <c r="T27" s="291"/>
      <c r="U27" s="291"/>
      <c r="V27" s="291"/>
      <c r="W27" s="292">
        <v>20000</v>
      </c>
      <c r="X27" s="295">
        <f>Y27+Z27+AA27+AB27+AC27</f>
        <v>20000</v>
      </c>
      <c r="Y27" s="291"/>
      <c r="Z27" s="291"/>
      <c r="AA27" s="291"/>
      <c r="AB27" s="291"/>
      <c r="AC27" s="292">
        <v>20000</v>
      </c>
    </row>
    <row r="28" spans="1:31" s="359" customFormat="1" ht="15">
      <c r="A28" s="604" t="s">
        <v>47</v>
      </c>
      <c r="B28" s="604"/>
      <c r="C28" s="604"/>
      <c r="D28" s="604"/>
      <c r="E28" s="604"/>
      <c r="F28" s="370">
        <f>+G28+H28+I28+J28+K28</f>
        <v>408793000</v>
      </c>
      <c r="G28" s="291">
        <f>+G9+G21+G24+G25+G26</f>
        <v>0</v>
      </c>
      <c r="H28" s="291">
        <f>+H9+H21+H24+H25+H26</f>
        <v>30000000</v>
      </c>
      <c r="I28" s="291">
        <f>+I9+I21+I24+I25+I26</f>
        <v>370573000</v>
      </c>
      <c r="J28" s="291">
        <f>+J9+J21+J24+J25+J26</f>
        <v>1000000</v>
      </c>
      <c r="K28" s="291">
        <f>+K9+K21+K24+K25+K26</f>
        <v>7220000</v>
      </c>
      <c r="L28" s="370">
        <f>+M28+N28+O28+P28+Q28</f>
        <v>408793000</v>
      </c>
      <c r="M28" s="291">
        <f>+M9+M21+M24+M25+M26</f>
        <v>0</v>
      </c>
      <c r="N28" s="291">
        <f>+N9+N21+N24+N25+N26</f>
        <v>30000000</v>
      </c>
      <c r="O28" s="291">
        <f>+O9+O21+O24+O25+O26</f>
        <v>370573000</v>
      </c>
      <c r="P28" s="291">
        <f>+P9+P21+P24+P25+P26</f>
        <v>1000000</v>
      </c>
      <c r="Q28" s="291">
        <f>+Q9+Q21+Q24+Q25+Q26</f>
        <v>7220000</v>
      </c>
      <c r="R28" s="370">
        <f>+S28+T28+U28+V28+W28</f>
        <v>470456000</v>
      </c>
      <c r="S28" s="291">
        <f>+S9+S21+S24+S25+S26</f>
        <v>0</v>
      </c>
      <c r="T28" s="291">
        <f>+T9+T21+T24+T25+T26</f>
        <v>40000000</v>
      </c>
      <c r="U28" s="291">
        <f>+U9+U21+U24+U25+U26</f>
        <v>422811000</v>
      </c>
      <c r="V28" s="291">
        <f>+V9+V21+V24+V25+V26</f>
        <v>0</v>
      </c>
      <c r="W28" s="291">
        <f>+W9+W21+W24+W25+W26</f>
        <v>7645000</v>
      </c>
      <c r="X28" s="370">
        <f>+Y28+Z28+AA28+AB28+AC28</f>
        <v>473656276</v>
      </c>
      <c r="Y28" s="291">
        <f>+Y9+Y21+Y24+Y25+Y26</f>
        <v>0</v>
      </c>
      <c r="Z28" s="291">
        <f>+Z9+Z21+Z24+Z25+Z26</f>
        <v>40561276</v>
      </c>
      <c r="AA28" s="291">
        <f>+AA9+AA21+AA24+AA25+AA26</f>
        <v>425450000</v>
      </c>
      <c r="AB28" s="291">
        <f>+AB9+AB21+AB24+AB25+AB26</f>
        <v>0</v>
      </c>
      <c r="AC28" s="291">
        <f>+AC9+AC21+AC24+AC25+AC26</f>
        <v>7645000</v>
      </c>
      <c r="AE28" s="440"/>
    </row>
    <row r="29" spans="1:29" s="359" customFormat="1" ht="15">
      <c r="A29" s="360"/>
      <c r="B29" s="360"/>
      <c r="C29" s="360"/>
      <c r="D29" s="360"/>
      <c r="E29" s="360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4"/>
      <c r="AA29" s="394"/>
      <c r="AB29" s="394"/>
      <c r="AC29" s="394"/>
    </row>
    <row r="30" spans="1:29" s="359" customFormat="1" ht="15">
      <c r="A30" s="395" t="s">
        <v>48</v>
      </c>
      <c r="B30" s="396"/>
      <c r="C30" s="396"/>
      <c r="D30" s="189"/>
      <c r="E30" s="189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</row>
    <row r="31" spans="1:29" s="359" customFormat="1" ht="15">
      <c r="A31" s="591" t="s">
        <v>3</v>
      </c>
      <c r="B31" s="594" t="s">
        <v>49</v>
      </c>
      <c r="C31" s="583" t="s">
        <v>5</v>
      </c>
      <c r="D31" s="584" t="s">
        <v>6</v>
      </c>
      <c r="E31" s="585" t="s">
        <v>7</v>
      </c>
      <c r="F31" s="578" t="s">
        <v>50</v>
      </c>
      <c r="G31" s="578"/>
      <c r="H31" s="578"/>
      <c r="I31" s="578"/>
      <c r="J31" s="578"/>
      <c r="K31" s="578"/>
      <c r="L31" s="578" t="s">
        <v>50</v>
      </c>
      <c r="M31" s="578"/>
      <c r="N31" s="578"/>
      <c r="O31" s="578"/>
      <c r="P31" s="578"/>
      <c r="Q31" s="578"/>
      <c r="R31" s="578" t="s">
        <v>50</v>
      </c>
      <c r="S31" s="578"/>
      <c r="T31" s="578"/>
      <c r="U31" s="578"/>
      <c r="V31" s="578"/>
      <c r="W31" s="578"/>
      <c r="X31" s="578" t="s">
        <v>50</v>
      </c>
      <c r="Y31" s="578"/>
      <c r="Z31" s="578"/>
      <c r="AA31" s="578"/>
      <c r="AB31" s="578"/>
      <c r="AC31" s="581"/>
    </row>
    <row r="32" spans="1:29" s="359" customFormat="1" ht="15">
      <c r="A32" s="591"/>
      <c r="B32" s="594"/>
      <c r="C32" s="583"/>
      <c r="D32" s="584"/>
      <c r="E32" s="585"/>
      <c r="F32" s="577" t="s">
        <v>10</v>
      </c>
      <c r="G32" s="578" t="s">
        <v>51</v>
      </c>
      <c r="H32" s="578"/>
      <c r="I32" s="578"/>
      <c r="J32" s="578" t="s">
        <v>12</v>
      </c>
      <c r="K32" s="578" t="s">
        <v>13</v>
      </c>
      <c r="L32" s="577" t="s">
        <v>10</v>
      </c>
      <c r="M32" s="578" t="s">
        <v>51</v>
      </c>
      <c r="N32" s="578"/>
      <c r="O32" s="578"/>
      <c r="P32" s="578" t="s">
        <v>12</v>
      </c>
      <c r="Q32" s="578" t="s">
        <v>13</v>
      </c>
      <c r="R32" s="577" t="s">
        <v>10</v>
      </c>
      <c r="S32" s="578" t="s">
        <v>51</v>
      </c>
      <c r="T32" s="578"/>
      <c r="U32" s="578"/>
      <c r="V32" s="578" t="s">
        <v>12</v>
      </c>
      <c r="W32" s="578" t="s">
        <v>13</v>
      </c>
      <c r="X32" s="577" t="s">
        <v>10</v>
      </c>
      <c r="Y32" s="578" t="s">
        <v>51</v>
      </c>
      <c r="Z32" s="578"/>
      <c r="AA32" s="578"/>
      <c r="AB32" s="579" t="s">
        <v>12</v>
      </c>
      <c r="AC32" s="580" t="s">
        <v>13</v>
      </c>
    </row>
    <row r="33" spans="1:29" s="359" customFormat="1" ht="15">
      <c r="A33" s="591"/>
      <c r="B33" s="594"/>
      <c r="C33" s="583"/>
      <c r="D33" s="584"/>
      <c r="E33" s="585"/>
      <c r="F33" s="577"/>
      <c r="G33" s="364" t="s">
        <v>14</v>
      </c>
      <c r="H33" s="364" t="s">
        <v>15</v>
      </c>
      <c r="I33" s="364" t="s">
        <v>16</v>
      </c>
      <c r="J33" s="578"/>
      <c r="K33" s="578"/>
      <c r="L33" s="577"/>
      <c r="M33" s="364" t="s">
        <v>14</v>
      </c>
      <c r="N33" s="364" t="s">
        <v>15</v>
      </c>
      <c r="O33" s="364" t="s">
        <v>16</v>
      </c>
      <c r="P33" s="578"/>
      <c r="Q33" s="578"/>
      <c r="R33" s="577"/>
      <c r="S33" s="364" t="s">
        <v>14</v>
      </c>
      <c r="T33" s="364" t="s">
        <v>15</v>
      </c>
      <c r="U33" s="364" t="s">
        <v>16</v>
      </c>
      <c r="V33" s="578"/>
      <c r="W33" s="578"/>
      <c r="X33" s="577"/>
      <c r="Y33" s="364" t="s">
        <v>14</v>
      </c>
      <c r="Z33" s="364" t="s">
        <v>15</v>
      </c>
      <c r="AA33" s="364" t="s">
        <v>16</v>
      </c>
      <c r="AB33" s="579"/>
      <c r="AC33" s="580"/>
    </row>
    <row r="34" spans="1:29" s="359" customFormat="1" ht="15">
      <c r="A34" s="365">
        <v>0</v>
      </c>
      <c r="B34" s="365">
        <v>1</v>
      </c>
      <c r="C34" s="365">
        <v>2</v>
      </c>
      <c r="D34" s="365">
        <v>3</v>
      </c>
      <c r="E34" s="398">
        <v>4</v>
      </c>
      <c r="F34" s="366" t="s">
        <v>17</v>
      </c>
      <c r="G34" s="366">
        <v>6</v>
      </c>
      <c r="H34" s="366">
        <v>7</v>
      </c>
      <c r="I34" s="366">
        <v>8</v>
      </c>
      <c r="J34" s="366">
        <v>9</v>
      </c>
      <c r="K34" s="366">
        <v>10</v>
      </c>
      <c r="L34" s="366" t="s">
        <v>17</v>
      </c>
      <c r="M34" s="366">
        <v>6</v>
      </c>
      <c r="N34" s="366">
        <v>7</v>
      </c>
      <c r="O34" s="366">
        <v>8</v>
      </c>
      <c r="P34" s="366">
        <v>9</v>
      </c>
      <c r="Q34" s="366">
        <v>10</v>
      </c>
      <c r="R34" s="366" t="s">
        <v>17</v>
      </c>
      <c r="S34" s="366">
        <v>6</v>
      </c>
      <c r="T34" s="366">
        <v>7</v>
      </c>
      <c r="U34" s="366">
        <v>8</v>
      </c>
      <c r="V34" s="366">
        <v>9</v>
      </c>
      <c r="W34" s="366">
        <v>10</v>
      </c>
      <c r="X34" s="366" t="s">
        <v>17</v>
      </c>
      <c r="Y34" s="366">
        <v>6</v>
      </c>
      <c r="Z34" s="366">
        <v>7</v>
      </c>
      <c r="AA34" s="366">
        <v>8</v>
      </c>
      <c r="AB34" s="537">
        <v>9</v>
      </c>
      <c r="AC34" s="556">
        <v>10</v>
      </c>
    </row>
    <row r="35" spans="1:29" s="359" customFormat="1" ht="15">
      <c r="A35" s="597" t="s">
        <v>52</v>
      </c>
      <c r="B35" s="597"/>
      <c r="C35" s="597"/>
      <c r="D35" s="597"/>
      <c r="E35" s="597"/>
      <c r="F35" s="399"/>
      <c r="G35" s="399"/>
      <c r="H35" s="399"/>
      <c r="I35" s="399"/>
      <c r="J35" s="399"/>
      <c r="K35" s="399"/>
      <c r="L35" s="399"/>
      <c r="M35" s="399"/>
      <c r="N35" s="399"/>
      <c r="O35" s="399"/>
      <c r="P35" s="399"/>
      <c r="Q35" s="399"/>
      <c r="R35" s="399"/>
      <c r="S35" s="399"/>
      <c r="T35" s="399"/>
      <c r="U35" s="399"/>
      <c r="V35" s="399"/>
      <c r="W35" s="399"/>
      <c r="X35" s="399"/>
      <c r="Y35" s="399"/>
      <c r="Z35" s="399"/>
      <c r="AA35" s="399"/>
      <c r="AB35" s="538"/>
      <c r="AC35" s="557"/>
    </row>
    <row r="36" spans="1:29" s="359" customFormat="1" ht="15">
      <c r="A36" s="373" t="s">
        <v>18</v>
      </c>
      <c r="B36" s="400">
        <v>410000</v>
      </c>
      <c r="C36" s="400"/>
      <c r="D36" s="603" t="s">
        <v>53</v>
      </c>
      <c r="E36" s="603"/>
      <c r="F36" s="370">
        <f aca="true" t="shared" si="4" ref="F36:F43">+G36+H36+I36+J36+K36</f>
        <v>295094001</v>
      </c>
      <c r="G36" s="370">
        <f>G45+G43+G52+G56</f>
        <v>0</v>
      </c>
      <c r="H36" s="370">
        <f>H37</f>
        <v>16200000</v>
      </c>
      <c r="I36" s="432">
        <f>+I37+I43+I45+I52+I56</f>
        <v>274244000</v>
      </c>
      <c r="J36" s="432">
        <f>+J37+J43+J45+J52+J56</f>
        <v>0</v>
      </c>
      <c r="K36" s="432">
        <f>+K37+K43+K45+K52+K56</f>
        <v>4650001</v>
      </c>
      <c r="L36" s="370">
        <f aca="true" t="shared" si="5" ref="L36:L43">+M36+N36+O36+P36+Q36</f>
        <v>293494000</v>
      </c>
      <c r="M36" s="370">
        <f>M37</f>
        <v>0</v>
      </c>
      <c r="N36" s="370">
        <f>N37</f>
        <v>16200000</v>
      </c>
      <c r="O36" s="432">
        <f>+O37+O43+O45+O52+O56</f>
        <v>274244000</v>
      </c>
      <c r="P36" s="432">
        <f>+P37+P43+P45+P52+P56</f>
        <v>0</v>
      </c>
      <c r="Q36" s="432">
        <f>+Q37+Q43+Q45+Q52+Q56</f>
        <v>3050000</v>
      </c>
      <c r="R36" s="370">
        <f aca="true" t="shared" si="6" ref="R36:R43">+S36+T36+U36+V36+W36</f>
        <v>340983000</v>
      </c>
      <c r="S36" s="370">
        <f>S37</f>
        <v>0</v>
      </c>
      <c r="T36" s="370">
        <f>T37</f>
        <v>19200000</v>
      </c>
      <c r="U36" s="432">
        <f>+U37+U43+U45+U52+U56</f>
        <v>319433000</v>
      </c>
      <c r="V36" s="432">
        <f>+V37+V43+V45+V52+V56</f>
        <v>0</v>
      </c>
      <c r="W36" s="432">
        <f>+W37+W43+W45+W52+W56</f>
        <v>2350000</v>
      </c>
      <c r="X36" s="370">
        <f aca="true" t="shared" si="7" ref="X36:X43">+Y36+Z36+AA36+AB36+AC36</f>
        <v>340324000</v>
      </c>
      <c r="Y36" s="370">
        <f>Y37</f>
        <v>0</v>
      </c>
      <c r="Z36" s="370">
        <f>Z37</f>
        <v>18200000</v>
      </c>
      <c r="AA36" s="432">
        <f>+AA37+AA43+AA45+AA52+AA56</f>
        <v>319733000</v>
      </c>
      <c r="AB36" s="539">
        <f>+AB37+AB43+AB45+AB52+AB56</f>
        <v>0</v>
      </c>
      <c r="AC36" s="558">
        <f>+AC37+AC43+AC45+AC52+AC56</f>
        <v>2391000</v>
      </c>
    </row>
    <row r="37" spans="1:29" s="359" customFormat="1" ht="15">
      <c r="A37" s="275">
        <v>1</v>
      </c>
      <c r="B37" s="281">
        <v>411000</v>
      </c>
      <c r="C37" s="371"/>
      <c r="D37" s="597" t="s">
        <v>54</v>
      </c>
      <c r="E37" s="597"/>
      <c r="F37" s="370">
        <f t="shared" si="4"/>
        <v>283396001</v>
      </c>
      <c r="G37" s="370">
        <f>G47</f>
        <v>0</v>
      </c>
      <c r="H37" s="370">
        <f>H38+H39</f>
        <v>16200000</v>
      </c>
      <c r="I37" s="432">
        <f>+I38+I39</f>
        <v>262546000</v>
      </c>
      <c r="J37" s="432">
        <f>+J38+J39</f>
        <v>0</v>
      </c>
      <c r="K37" s="432">
        <f>+K38+K39</f>
        <v>4650001</v>
      </c>
      <c r="L37" s="370">
        <f t="shared" si="5"/>
        <v>281346000</v>
      </c>
      <c r="M37" s="370">
        <f>M47</f>
        <v>0</v>
      </c>
      <c r="N37" s="370">
        <f>N38+N39</f>
        <v>16200000</v>
      </c>
      <c r="O37" s="432">
        <f>+O38+O39</f>
        <v>262546000</v>
      </c>
      <c r="P37" s="432">
        <f>+P38+P39</f>
        <v>0</v>
      </c>
      <c r="Q37" s="432">
        <f>+Q38+Q39</f>
        <v>2600000</v>
      </c>
      <c r="R37" s="370">
        <f t="shared" si="6"/>
        <v>327777000</v>
      </c>
      <c r="S37" s="370">
        <f>S47</f>
        <v>0</v>
      </c>
      <c r="T37" s="370">
        <f>T38+T39</f>
        <v>19200000</v>
      </c>
      <c r="U37" s="432">
        <f>+U38+U39</f>
        <v>306977000</v>
      </c>
      <c r="V37" s="432">
        <f>+V38+V39</f>
        <v>0</v>
      </c>
      <c r="W37" s="432">
        <f>+W38+W39</f>
        <v>1600000</v>
      </c>
      <c r="X37" s="370">
        <f t="shared" si="7"/>
        <v>326777000</v>
      </c>
      <c r="Y37" s="370">
        <f>Y47</f>
        <v>0</v>
      </c>
      <c r="Z37" s="370">
        <f>Z38+Z39</f>
        <v>18200000</v>
      </c>
      <c r="AA37" s="432">
        <f>+AA38+AA39</f>
        <v>306977000</v>
      </c>
      <c r="AB37" s="539">
        <f>+AB38+AB39</f>
        <v>0</v>
      </c>
      <c r="AC37" s="558">
        <f>+AC38+AC39</f>
        <v>1600000</v>
      </c>
    </row>
    <row r="38" spans="1:29" s="493" customFormat="1" ht="15">
      <c r="A38" s="592"/>
      <c r="B38" s="595"/>
      <c r="C38" s="501" t="s">
        <v>55</v>
      </c>
      <c r="D38" s="497">
        <v>411100</v>
      </c>
      <c r="E38" s="502" t="s">
        <v>56</v>
      </c>
      <c r="F38" s="503">
        <f t="shared" si="4"/>
        <v>243876749</v>
      </c>
      <c r="G38" s="503"/>
      <c r="H38" s="503">
        <v>13850000</v>
      </c>
      <c r="I38" s="503">
        <v>226040465</v>
      </c>
      <c r="J38" s="503"/>
      <c r="K38" s="503">
        <v>3986284</v>
      </c>
      <c r="L38" s="503">
        <f t="shared" si="5"/>
        <v>242128950</v>
      </c>
      <c r="M38" s="503"/>
      <c r="N38" s="503">
        <v>13850000</v>
      </c>
      <c r="O38" s="503">
        <v>226040465</v>
      </c>
      <c r="P38" s="503"/>
      <c r="Q38" s="503">
        <v>2238485</v>
      </c>
      <c r="R38" s="503">
        <f t="shared" si="6"/>
        <v>284428289</v>
      </c>
      <c r="S38" s="503"/>
      <c r="T38" s="503">
        <v>16450000</v>
      </c>
      <c r="U38" s="503">
        <v>266588797</v>
      </c>
      <c r="V38" s="503"/>
      <c r="W38" s="503">
        <v>1389492</v>
      </c>
      <c r="X38" s="503">
        <f t="shared" si="7"/>
        <v>283578289</v>
      </c>
      <c r="Y38" s="503"/>
      <c r="Z38" s="503">
        <v>15600000</v>
      </c>
      <c r="AA38" s="503">
        <v>266588797</v>
      </c>
      <c r="AB38" s="540"/>
      <c r="AC38" s="559">
        <v>1389492</v>
      </c>
    </row>
    <row r="39" spans="1:29" s="2" customFormat="1" ht="24">
      <c r="A39" s="592"/>
      <c r="B39" s="595"/>
      <c r="C39" s="509" t="s">
        <v>57</v>
      </c>
      <c r="D39" s="510">
        <v>412000</v>
      </c>
      <c r="E39" s="511" t="s">
        <v>58</v>
      </c>
      <c r="F39" s="512">
        <f t="shared" si="4"/>
        <v>39519252</v>
      </c>
      <c r="G39" s="250"/>
      <c r="H39" s="512">
        <f>H40+H41+H42</f>
        <v>2350000</v>
      </c>
      <c r="I39" s="512">
        <f>I40+I41+I42</f>
        <v>36505535</v>
      </c>
      <c r="J39" s="250">
        <f>+J40+J41+J42</f>
        <v>0</v>
      </c>
      <c r="K39" s="512">
        <f>+K40+K41+K42</f>
        <v>663717</v>
      </c>
      <c r="L39" s="512">
        <f t="shared" si="5"/>
        <v>39217050</v>
      </c>
      <c r="M39" s="250"/>
      <c r="N39" s="512">
        <f>N40+N41+N42</f>
        <v>2350000</v>
      </c>
      <c r="O39" s="512">
        <f>O40+O41+O42</f>
        <v>36505535</v>
      </c>
      <c r="P39" s="250">
        <f>+P40+P41+P42</f>
        <v>0</v>
      </c>
      <c r="Q39" s="512">
        <f>+Q40+Q41+Q42</f>
        <v>361515</v>
      </c>
      <c r="R39" s="512">
        <f t="shared" si="6"/>
        <v>43348711</v>
      </c>
      <c r="S39" s="250"/>
      <c r="T39" s="512">
        <f>T40+T41+T42</f>
        <v>2750000</v>
      </c>
      <c r="U39" s="512">
        <f>U40+U41+U42</f>
        <v>40388203</v>
      </c>
      <c r="V39" s="250">
        <f>+V40+V41+V42</f>
        <v>0</v>
      </c>
      <c r="W39" s="512">
        <f>+W40+W41+W42</f>
        <v>210508</v>
      </c>
      <c r="X39" s="512">
        <f t="shared" si="7"/>
        <v>43198711</v>
      </c>
      <c r="Y39" s="250"/>
      <c r="Z39" s="512">
        <f>Z40+Z41+Z42</f>
        <v>2600000</v>
      </c>
      <c r="AA39" s="512">
        <f>AA40+AA41+AA42</f>
        <v>40388203</v>
      </c>
      <c r="AB39" s="541">
        <f>+AB40+AB41+AB42</f>
        <v>0</v>
      </c>
      <c r="AC39" s="560">
        <f>+AC40+AC41+AC42</f>
        <v>210508</v>
      </c>
    </row>
    <row r="40" spans="1:29" s="493" customFormat="1" ht="15">
      <c r="A40" s="592"/>
      <c r="B40" s="595"/>
      <c r="C40" s="504" t="s">
        <v>59</v>
      </c>
      <c r="D40" s="506">
        <v>412100</v>
      </c>
      <c r="E40" s="507" t="s">
        <v>60</v>
      </c>
      <c r="F40" s="503">
        <f t="shared" si="4"/>
        <v>27022874</v>
      </c>
      <c r="G40" s="508"/>
      <c r="H40" s="508">
        <v>1700000</v>
      </c>
      <c r="I40" s="508">
        <v>24864451</v>
      </c>
      <c r="J40" s="508"/>
      <c r="K40" s="508">
        <v>458423</v>
      </c>
      <c r="L40" s="503">
        <f t="shared" si="5"/>
        <v>26810684</v>
      </c>
      <c r="M40" s="508"/>
      <c r="N40" s="508">
        <v>1700000</v>
      </c>
      <c r="O40" s="508">
        <v>24864451</v>
      </c>
      <c r="P40" s="508"/>
      <c r="Q40" s="508">
        <v>246233</v>
      </c>
      <c r="R40" s="503">
        <f t="shared" si="6"/>
        <v>28597829</v>
      </c>
      <c r="S40" s="508"/>
      <c r="T40" s="508">
        <v>1800000</v>
      </c>
      <c r="U40" s="508">
        <v>26658880</v>
      </c>
      <c r="V40" s="508"/>
      <c r="W40" s="508">
        <v>138949</v>
      </c>
      <c r="X40" s="503">
        <f t="shared" si="7"/>
        <v>28495654</v>
      </c>
      <c r="Y40" s="508"/>
      <c r="Z40" s="508">
        <v>1697825</v>
      </c>
      <c r="AA40" s="508">
        <v>26658880</v>
      </c>
      <c r="AB40" s="542"/>
      <c r="AC40" s="561">
        <v>138949</v>
      </c>
    </row>
    <row r="41" spans="1:29" s="2" customFormat="1" ht="15">
      <c r="A41" s="592"/>
      <c r="B41" s="595"/>
      <c r="C41" s="513" t="s">
        <v>61</v>
      </c>
      <c r="D41" s="514">
        <v>412200</v>
      </c>
      <c r="E41" s="515" t="s">
        <v>62</v>
      </c>
      <c r="F41" s="250">
        <f t="shared" si="4"/>
        <v>12496378</v>
      </c>
      <c r="G41" s="516"/>
      <c r="H41" s="516">
        <v>650000</v>
      </c>
      <c r="I41" s="516">
        <v>11641084</v>
      </c>
      <c r="J41" s="516"/>
      <c r="K41" s="516">
        <v>205294</v>
      </c>
      <c r="L41" s="250">
        <f t="shared" si="5"/>
        <v>12406366</v>
      </c>
      <c r="M41" s="516"/>
      <c r="N41" s="516">
        <v>650000</v>
      </c>
      <c r="O41" s="516">
        <v>11641084</v>
      </c>
      <c r="P41" s="516"/>
      <c r="Q41" s="516">
        <v>115282</v>
      </c>
      <c r="R41" s="250">
        <f t="shared" si="6"/>
        <v>14750882</v>
      </c>
      <c r="S41" s="516"/>
      <c r="T41" s="516">
        <v>950000</v>
      </c>
      <c r="U41" s="516">
        <v>13729323</v>
      </c>
      <c r="V41" s="516"/>
      <c r="W41" s="516">
        <v>71559</v>
      </c>
      <c r="X41" s="250">
        <f t="shared" si="7"/>
        <v>14703057</v>
      </c>
      <c r="Y41" s="516"/>
      <c r="Z41" s="516">
        <v>902175</v>
      </c>
      <c r="AA41" s="516">
        <v>13729323</v>
      </c>
      <c r="AB41" s="543"/>
      <c r="AC41" s="562">
        <v>71559</v>
      </c>
    </row>
    <row r="42" spans="1:29" s="359" customFormat="1" ht="15">
      <c r="A42" s="592"/>
      <c r="B42" s="595"/>
      <c r="C42" s="409" t="s">
        <v>63</v>
      </c>
      <c r="D42" s="405">
        <v>412300</v>
      </c>
      <c r="E42" s="406" t="s">
        <v>64</v>
      </c>
      <c r="F42" s="213">
        <f t="shared" si="4"/>
        <v>0</v>
      </c>
      <c r="G42" s="407"/>
      <c r="H42" s="407"/>
      <c r="I42" s="407">
        <v>0</v>
      </c>
      <c r="J42" s="407"/>
      <c r="K42" s="407">
        <v>0</v>
      </c>
      <c r="L42" s="213">
        <f t="shared" si="5"/>
        <v>0</v>
      </c>
      <c r="M42" s="407"/>
      <c r="N42" s="407"/>
      <c r="O42" s="407">
        <v>0</v>
      </c>
      <c r="P42" s="407"/>
      <c r="Q42" s="407">
        <v>0</v>
      </c>
      <c r="R42" s="213">
        <f t="shared" si="6"/>
        <v>0</v>
      </c>
      <c r="S42" s="407"/>
      <c r="T42" s="407"/>
      <c r="U42" s="407">
        <v>0</v>
      </c>
      <c r="V42" s="407"/>
      <c r="W42" s="407">
        <v>0</v>
      </c>
      <c r="X42" s="213">
        <f t="shared" si="7"/>
        <v>0</v>
      </c>
      <c r="Y42" s="407"/>
      <c r="Z42" s="407"/>
      <c r="AA42" s="407">
        <v>0</v>
      </c>
      <c r="AB42" s="544"/>
      <c r="AC42" s="563">
        <v>0</v>
      </c>
    </row>
    <row r="43" spans="1:29" s="359" customFormat="1" ht="15">
      <c r="A43" s="275">
        <v>2</v>
      </c>
      <c r="B43" s="281">
        <v>413000</v>
      </c>
      <c r="C43" s="410"/>
      <c r="D43" s="597" t="s">
        <v>65</v>
      </c>
      <c r="E43" s="597"/>
      <c r="F43" s="404">
        <f t="shared" si="4"/>
        <v>1660000</v>
      </c>
      <c r="G43" s="370">
        <f>+G44</f>
        <v>0</v>
      </c>
      <c r="H43" s="370">
        <f>+H44</f>
        <v>0</v>
      </c>
      <c r="I43" s="432">
        <f>+I44</f>
        <v>1660000</v>
      </c>
      <c r="J43" s="432">
        <f>+J44</f>
        <v>0</v>
      </c>
      <c r="K43" s="432">
        <f>+K44</f>
        <v>0</v>
      </c>
      <c r="L43" s="404">
        <f t="shared" si="5"/>
        <v>1660000</v>
      </c>
      <c r="M43" s="370">
        <f>+M44</f>
        <v>0</v>
      </c>
      <c r="N43" s="370">
        <f>+N44</f>
        <v>0</v>
      </c>
      <c r="O43" s="432">
        <f>+O44</f>
        <v>1660000</v>
      </c>
      <c r="P43" s="432">
        <f>+P44</f>
        <v>0</v>
      </c>
      <c r="Q43" s="432">
        <f>+Q44</f>
        <v>0</v>
      </c>
      <c r="R43" s="404">
        <f t="shared" si="6"/>
        <v>1700000</v>
      </c>
      <c r="S43" s="370">
        <f>+S44</f>
        <v>0</v>
      </c>
      <c r="T43" s="370">
        <f>+T44</f>
        <v>0</v>
      </c>
      <c r="U43" s="432">
        <f>+U44</f>
        <v>1700000</v>
      </c>
      <c r="V43" s="432">
        <f>+V44</f>
        <v>0</v>
      </c>
      <c r="W43" s="432">
        <f>+W44</f>
        <v>0</v>
      </c>
      <c r="X43" s="404">
        <f t="shared" si="7"/>
        <v>1700000</v>
      </c>
      <c r="Y43" s="370">
        <f>+Y44</f>
        <v>0</v>
      </c>
      <c r="Z43" s="370">
        <f>+Z44</f>
        <v>0</v>
      </c>
      <c r="AA43" s="432">
        <f>+AA44</f>
        <v>1700000</v>
      </c>
      <c r="AB43" s="539">
        <f>+AB44</f>
        <v>0</v>
      </c>
      <c r="AC43" s="558">
        <f>+AC44</f>
        <v>0</v>
      </c>
    </row>
    <row r="44" spans="1:29" s="359" customFormat="1" ht="15">
      <c r="A44" s="401"/>
      <c r="B44" s="189"/>
      <c r="C44" s="401" t="s">
        <v>66</v>
      </c>
      <c r="D44" s="190">
        <v>413151</v>
      </c>
      <c r="E44" s="403" t="s">
        <v>67</v>
      </c>
      <c r="F44" s="213">
        <f>G44+H44+J44+K44+I44</f>
        <v>1660000</v>
      </c>
      <c r="G44" s="213"/>
      <c r="H44" s="213"/>
      <c r="I44" s="213">
        <v>1660000</v>
      </c>
      <c r="J44" s="213"/>
      <c r="K44" s="213">
        <v>0</v>
      </c>
      <c r="L44" s="213">
        <f>M44+N44+P44+Q44+O44</f>
        <v>1660000</v>
      </c>
      <c r="M44" s="213"/>
      <c r="N44" s="213"/>
      <c r="O44" s="213">
        <v>1660000</v>
      </c>
      <c r="P44" s="213"/>
      <c r="Q44" s="213">
        <v>0</v>
      </c>
      <c r="R44" s="213">
        <f>S44+T44+V44+W44+U44</f>
        <v>1700000</v>
      </c>
      <c r="S44" s="213"/>
      <c r="T44" s="213"/>
      <c r="U44" s="213">
        <v>1700000</v>
      </c>
      <c r="V44" s="213"/>
      <c r="W44" s="213">
        <v>0</v>
      </c>
      <c r="X44" s="213">
        <f>Y44+Z44+AB44+AC44+AA44</f>
        <v>1700000</v>
      </c>
      <c r="Y44" s="213"/>
      <c r="Z44" s="213"/>
      <c r="AA44" s="213">
        <v>1700000</v>
      </c>
      <c r="AB44" s="214"/>
      <c r="AC44" s="476">
        <v>0</v>
      </c>
    </row>
    <row r="45" spans="1:29" s="359" customFormat="1" ht="15">
      <c r="A45" s="411">
        <v>3</v>
      </c>
      <c r="B45" s="412">
        <v>414000</v>
      </c>
      <c r="C45" s="371"/>
      <c r="D45" s="597" t="s">
        <v>68</v>
      </c>
      <c r="E45" s="597"/>
      <c r="F45" s="404">
        <f>+G45+H45+I45+J45+K45</f>
        <v>2650000</v>
      </c>
      <c r="G45" s="370">
        <f>+G47+G48+G49</f>
        <v>0</v>
      </c>
      <c r="H45" s="370">
        <f>+H47+H48+H49</f>
        <v>0</v>
      </c>
      <c r="I45" s="432">
        <f>+I47+I48+I49</f>
        <v>2650000</v>
      </c>
      <c r="J45" s="432">
        <f>+J47+J48+J49</f>
        <v>0</v>
      </c>
      <c r="K45" s="432">
        <f>+K47+K48+K49</f>
        <v>0</v>
      </c>
      <c r="L45" s="404">
        <f>+M45+N45+O45+P45+Q45</f>
        <v>2650000</v>
      </c>
      <c r="M45" s="370">
        <f>+M47+M48+M49</f>
        <v>0</v>
      </c>
      <c r="N45" s="370">
        <f>+N47+N48+N49</f>
        <v>0</v>
      </c>
      <c r="O45" s="432">
        <f>+O47+O48+O49</f>
        <v>2650000</v>
      </c>
      <c r="P45" s="432">
        <f>+P47+P48+P49</f>
        <v>0</v>
      </c>
      <c r="Q45" s="432">
        <f>+Q47+Q48+Q49</f>
        <v>0</v>
      </c>
      <c r="R45" s="404">
        <f>+S45+T45+U45+V45+W45</f>
        <v>3150000</v>
      </c>
      <c r="S45" s="370">
        <f>+S47+S48+S49</f>
        <v>0</v>
      </c>
      <c r="T45" s="370">
        <f>+T47+T48+T49</f>
        <v>0</v>
      </c>
      <c r="U45" s="432">
        <f>+U47+U48+U49+U50+U51+U46</f>
        <v>3150000</v>
      </c>
      <c r="V45" s="432">
        <f>+V47+V48+V49</f>
        <v>0</v>
      </c>
      <c r="W45" s="432">
        <f>+W46+W47+W48+W49+W50+W51</f>
        <v>0</v>
      </c>
      <c r="X45" s="404">
        <f aca="true" t="shared" si="8" ref="X45:X50">+Y45+Z45+AA45+AB45+AC45</f>
        <v>3491000</v>
      </c>
      <c r="Y45" s="370">
        <f>+Y47+Y48+Y49</f>
        <v>0</v>
      </c>
      <c r="Z45" s="370">
        <f>+Z47+Z48+Z49</f>
        <v>0</v>
      </c>
      <c r="AA45" s="432">
        <f>+AA47+AA48+AA49+AA50+AA51+AA46</f>
        <v>3450000</v>
      </c>
      <c r="AB45" s="539">
        <f>+AB47+AB48+AB49</f>
        <v>0</v>
      </c>
      <c r="AC45" s="558">
        <f>+AC47+AC48+AC49+AC46</f>
        <v>41000</v>
      </c>
    </row>
    <row r="46" spans="1:29" s="359" customFormat="1" ht="15">
      <c r="A46" s="413"/>
      <c r="B46" s="412"/>
      <c r="C46" s="391"/>
      <c r="D46" s="372">
        <v>414121</v>
      </c>
      <c r="E46" s="414" t="s">
        <v>69</v>
      </c>
      <c r="F46" s="404"/>
      <c r="G46" s="370"/>
      <c r="H46" s="370"/>
      <c r="I46" s="432"/>
      <c r="J46" s="432"/>
      <c r="K46" s="432"/>
      <c r="L46" s="404"/>
      <c r="M46" s="370"/>
      <c r="N46" s="370"/>
      <c r="O46" s="432"/>
      <c r="P46" s="432"/>
      <c r="Q46" s="432"/>
      <c r="R46" s="213"/>
      <c r="S46" s="295"/>
      <c r="T46" s="295"/>
      <c r="U46" s="439"/>
      <c r="V46" s="439"/>
      <c r="W46" s="439"/>
      <c r="X46" s="213">
        <f t="shared" si="8"/>
        <v>41000</v>
      </c>
      <c r="Y46" s="295"/>
      <c r="Z46" s="295"/>
      <c r="AA46" s="439"/>
      <c r="AB46" s="545"/>
      <c r="AC46" s="564">
        <v>41000</v>
      </c>
    </row>
    <row r="47" spans="1:29" s="359" customFormat="1" ht="15">
      <c r="A47" s="415"/>
      <c r="B47" s="416"/>
      <c r="C47" s="417" t="s">
        <v>70</v>
      </c>
      <c r="D47" s="190">
        <v>414311</v>
      </c>
      <c r="E47" s="403" t="s">
        <v>71</v>
      </c>
      <c r="F47" s="213">
        <f>+G47+H47+I47+J47+K47</f>
        <v>2000000</v>
      </c>
      <c r="G47" s="213"/>
      <c r="H47" s="213"/>
      <c r="I47" s="213">
        <v>2000000</v>
      </c>
      <c r="J47" s="213"/>
      <c r="K47" s="213">
        <v>0</v>
      </c>
      <c r="L47" s="213">
        <f>+M47+N47+O47+P47+Q47</f>
        <v>2000000</v>
      </c>
      <c r="M47" s="213"/>
      <c r="N47" s="213"/>
      <c r="O47" s="213">
        <v>2000000</v>
      </c>
      <c r="P47" s="213"/>
      <c r="Q47" s="213">
        <v>0</v>
      </c>
      <c r="R47" s="213">
        <f>+S47+T47+U47+V47+W47</f>
        <v>2500000</v>
      </c>
      <c r="S47" s="213"/>
      <c r="T47" s="213"/>
      <c r="U47" s="213">
        <v>2500000</v>
      </c>
      <c r="V47" s="213"/>
      <c r="W47" s="213">
        <v>0</v>
      </c>
      <c r="X47" s="213">
        <f t="shared" si="8"/>
        <v>2500000</v>
      </c>
      <c r="Y47" s="213"/>
      <c r="Z47" s="213"/>
      <c r="AA47" s="213">
        <v>2500000</v>
      </c>
      <c r="AB47" s="214"/>
      <c r="AC47" s="476">
        <v>0</v>
      </c>
    </row>
    <row r="48" spans="1:29" s="359" customFormat="1" ht="24">
      <c r="A48" s="418"/>
      <c r="B48" s="419"/>
      <c r="C48" s="417" t="s">
        <v>72</v>
      </c>
      <c r="D48" s="190">
        <v>414314</v>
      </c>
      <c r="E48" s="403" t="s">
        <v>73</v>
      </c>
      <c r="F48" s="213">
        <f>+G48+H48+I48+J48+K48</f>
        <v>150000</v>
      </c>
      <c r="G48" s="213"/>
      <c r="H48" s="213"/>
      <c r="I48" s="213">
        <v>150000</v>
      </c>
      <c r="J48" s="213"/>
      <c r="K48" s="213">
        <v>0</v>
      </c>
      <c r="L48" s="213">
        <f>+M48+N48+O48+P48+Q48</f>
        <v>150000</v>
      </c>
      <c r="M48" s="213"/>
      <c r="N48" s="213"/>
      <c r="O48" s="213">
        <v>150000</v>
      </c>
      <c r="P48" s="213"/>
      <c r="Q48" s="213">
        <v>0</v>
      </c>
      <c r="R48" s="213">
        <f>+S48+T48+U48+V48+W48</f>
        <v>150000</v>
      </c>
      <c r="S48" s="213"/>
      <c r="T48" s="213"/>
      <c r="U48" s="213">
        <v>150000</v>
      </c>
      <c r="V48" s="213"/>
      <c r="W48" s="213">
        <v>0</v>
      </c>
      <c r="X48" s="213">
        <f t="shared" si="8"/>
        <v>150000</v>
      </c>
      <c r="Y48" s="213"/>
      <c r="Z48" s="213"/>
      <c r="AA48" s="213">
        <v>150000</v>
      </c>
      <c r="AB48" s="214"/>
      <c r="AC48" s="476">
        <v>0</v>
      </c>
    </row>
    <row r="49" spans="1:29" s="2" customFormat="1" ht="21">
      <c r="A49" s="517"/>
      <c r="B49" s="518"/>
      <c r="C49" s="519" t="s">
        <v>74</v>
      </c>
      <c r="D49" s="510" t="s">
        <v>75</v>
      </c>
      <c r="E49" s="520" t="s">
        <v>76</v>
      </c>
      <c r="F49" s="250">
        <f>+G49+H49+I49+J49+K49</f>
        <v>500000</v>
      </c>
      <c r="G49" s="521"/>
      <c r="H49" s="521"/>
      <c r="I49" s="521">
        <v>500000</v>
      </c>
      <c r="J49" s="521"/>
      <c r="K49" s="521">
        <v>0</v>
      </c>
      <c r="L49" s="250">
        <f>+M49+N49+O49+P49+Q49</f>
        <v>500000</v>
      </c>
      <c r="M49" s="521"/>
      <c r="N49" s="521"/>
      <c r="O49" s="521">
        <v>500000</v>
      </c>
      <c r="P49" s="521"/>
      <c r="Q49" s="521">
        <v>0</v>
      </c>
      <c r="R49" s="250">
        <f>+S49+T49+U49+V49+W49</f>
        <v>500000</v>
      </c>
      <c r="S49" s="521"/>
      <c r="T49" s="521"/>
      <c r="U49" s="521">
        <v>500000</v>
      </c>
      <c r="V49" s="521"/>
      <c r="W49" s="521">
        <v>0</v>
      </c>
      <c r="X49" s="250">
        <f t="shared" si="8"/>
        <v>800000</v>
      </c>
      <c r="Y49" s="521"/>
      <c r="Z49" s="521"/>
      <c r="AA49" s="521">
        <f>500000+300000</f>
        <v>800000</v>
      </c>
      <c r="AB49" s="546"/>
      <c r="AC49" s="565">
        <v>0</v>
      </c>
    </row>
    <row r="50" spans="1:29" s="359" customFormat="1" ht="15">
      <c r="A50" s="418"/>
      <c r="B50" s="419"/>
      <c r="C50" s="417" t="s">
        <v>77</v>
      </c>
      <c r="D50" s="190" t="s">
        <v>75</v>
      </c>
      <c r="E50" s="420" t="s">
        <v>78</v>
      </c>
      <c r="F50" s="213">
        <f>+G50+H50+I50+J50+K50</f>
        <v>0</v>
      </c>
      <c r="G50" s="421"/>
      <c r="H50" s="421"/>
      <c r="I50" s="421">
        <v>0</v>
      </c>
      <c r="J50" s="421"/>
      <c r="K50" s="421">
        <v>0</v>
      </c>
      <c r="L50" s="213">
        <f>+M50+N50+O50+P50+Q50</f>
        <v>0</v>
      </c>
      <c r="M50" s="421"/>
      <c r="N50" s="421"/>
      <c r="O50" s="421">
        <v>0</v>
      </c>
      <c r="P50" s="421"/>
      <c r="Q50" s="421">
        <v>0</v>
      </c>
      <c r="R50" s="213">
        <f>+S50+T50+U50+V50+W50</f>
        <v>0</v>
      </c>
      <c r="S50" s="421"/>
      <c r="T50" s="421"/>
      <c r="U50" s="421">
        <v>0</v>
      </c>
      <c r="V50" s="421"/>
      <c r="W50" s="421">
        <v>0</v>
      </c>
      <c r="X50" s="213">
        <f t="shared" si="8"/>
        <v>0</v>
      </c>
      <c r="Y50" s="421"/>
      <c r="Z50" s="421"/>
      <c r="AA50" s="421">
        <v>0</v>
      </c>
      <c r="AB50" s="547"/>
      <c r="AC50" s="566">
        <v>0</v>
      </c>
    </row>
    <row r="51" spans="1:29" s="359" customFormat="1" ht="15">
      <c r="A51" s="422"/>
      <c r="B51" s="423"/>
      <c r="C51" s="417" t="s">
        <v>79</v>
      </c>
      <c r="D51" s="190">
        <v>414131</v>
      </c>
      <c r="E51" s="420"/>
      <c r="F51" s="213">
        <f aca="true" t="shared" si="9" ref="F51:F58">+G51+H51+I51+J51+K51</f>
        <v>0</v>
      </c>
      <c r="G51" s="421"/>
      <c r="H51" s="421"/>
      <c r="I51" s="421">
        <v>0</v>
      </c>
      <c r="J51" s="421"/>
      <c r="K51" s="421">
        <v>0</v>
      </c>
      <c r="L51" s="213">
        <f aca="true" t="shared" si="10" ref="L51:L58">+M51+N51+O51+P51+Q51</f>
        <v>0</v>
      </c>
      <c r="M51" s="421"/>
      <c r="N51" s="421"/>
      <c r="O51" s="421">
        <v>0</v>
      </c>
      <c r="P51" s="421"/>
      <c r="Q51" s="421">
        <v>0</v>
      </c>
      <c r="R51" s="213">
        <f aca="true" t="shared" si="11" ref="R51:R58">+S51+T51+U51+V51+W51</f>
        <v>0</v>
      </c>
      <c r="S51" s="421"/>
      <c r="T51" s="421"/>
      <c r="U51" s="421">
        <v>0</v>
      </c>
      <c r="V51" s="421"/>
      <c r="W51" s="421">
        <v>0</v>
      </c>
      <c r="X51" s="213">
        <f aca="true" t="shared" si="12" ref="X51:X58">+Y51+Z51+AA51+AB51+AC51</f>
        <v>0</v>
      </c>
      <c r="Y51" s="421"/>
      <c r="Z51" s="421"/>
      <c r="AA51" s="421">
        <v>0</v>
      </c>
      <c r="AB51" s="547"/>
      <c r="AC51" s="566">
        <v>0</v>
      </c>
    </row>
    <row r="52" spans="1:29" s="359" customFormat="1" ht="15">
      <c r="A52" s="424">
        <v>4</v>
      </c>
      <c r="B52" s="377">
        <v>415000</v>
      </c>
      <c r="C52" s="371"/>
      <c r="D52" s="597" t="s">
        <v>80</v>
      </c>
      <c r="E52" s="597"/>
      <c r="F52" s="404">
        <f t="shared" si="9"/>
        <v>3623000</v>
      </c>
      <c r="G52" s="370">
        <f>+G53+G54+G55</f>
        <v>0</v>
      </c>
      <c r="H52" s="370">
        <f>+H53+H54+H55</f>
        <v>0</v>
      </c>
      <c r="I52" s="370">
        <f>+I53+I54+I55</f>
        <v>3623000</v>
      </c>
      <c r="J52" s="370">
        <f>+J53+J54+J55</f>
        <v>0</v>
      </c>
      <c r="K52" s="370">
        <f>+K53+K54+K55</f>
        <v>0</v>
      </c>
      <c r="L52" s="404">
        <f t="shared" si="10"/>
        <v>4073000</v>
      </c>
      <c r="M52" s="370">
        <f>+M53+M54+M55</f>
        <v>0</v>
      </c>
      <c r="N52" s="370">
        <f>+N53+N54+N55</f>
        <v>0</v>
      </c>
      <c r="O52" s="370">
        <f>+O53+O54+O55</f>
        <v>3623000</v>
      </c>
      <c r="P52" s="370">
        <f>+P53+P54+P55</f>
        <v>0</v>
      </c>
      <c r="Q52" s="370">
        <f>+Q53+Q54+Q55</f>
        <v>450000</v>
      </c>
      <c r="R52" s="404">
        <f t="shared" si="11"/>
        <v>4541000</v>
      </c>
      <c r="S52" s="370">
        <f>+S53+S54+S55</f>
        <v>0</v>
      </c>
      <c r="T52" s="370">
        <f>+T53+T54+T55</f>
        <v>0</v>
      </c>
      <c r="U52" s="370">
        <f>+U53+U54+U55</f>
        <v>3841000</v>
      </c>
      <c r="V52" s="370">
        <f>+V53+V54+V55</f>
        <v>0</v>
      </c>
      <c r="W52" s="370">
        <f>+W53+W54+W55</f>
        <v>700000</v>
      </c>
      <c r="X52" s="404">
        <f t="shared" si="12"/>
        <v>4541000</v>
      </c>
      <c r="Y52" s="370">
        <f>+Y53+Y54+Y55</f>
        <v>0</v>
      </c>
      <c r="Z52" s="370">
        <f>+Z53+Z54+Z55</f>
        <v>0</v>
      </c>
      <c r="AA52" s="370">
        <f>+AA53+AA54+AA55</f>
        <v>3841000</v>
      </c>
      <c r="AB52" s="478">
        <f>+AB53+AB54+AB55</f>
        <v>0</v>
      </c>
      <c r="AC52" s="567">
        <f>+AC53+AC54+AC55</f>
        <v>700000</v>
      </c>
    </row>
    <row r="53" spans="1:29" s="359" customFormat="1" ht="15">
      <c r="A53" s="593"/>
      <c r="B53" s="596"/>
      <c r="C53" s="425" t="s">
        <v>81</v>
      </c>
      <c r="D53" s="426">
        <v>415111</v>
      </c>
      <c r="E53" s="427" t="s">
        <v>82</v>
      </c>
      <c r="F53" s="213">
        <f t="shared" si="9"/>
        <v>0</v>
      </c>
      <c r="G53" s="428"/>
      <c r="H53" s="428"/>
      <c r="I53" s="428">
        <v>0</v>
      </c>
      <c r="J53" s="437"/>
      <c r="K53" s="428">
        <v>0</v>
      </c>
      <c r="L53" s="213">
        <f t="shared" si="10"/>
        <v>0</v>
      </c>
      <c r="M53" s="428"/>
      <c r="N53" s="428"/>
      <c r="O53" s="428">
        <v>0</v>
      </c>
      <c r="P53" s="437"/>
      <c r="Q53" s="428">
        <v>0</v>
      </c>
      <c r="R53" s="213">
        <f t="shared" si="11"/>
        <v>0</v>
      </c>
      <c r="S53" s="428"/>
      <c r="T53" s="428"/>
      <c r="U53" s="428">
        <v>0</v>
      </c>
      <c r="V53" s="437"/>
      <c r="W53" s="428">
        <v>0</v>
      </c>
      <c r="X53" s="213">
        <f t="shared" si="12"/>
        <v>0</v>
      </c>
      <c r="Y53" s="428"/>
      <c r="Z53" s="428"/>
      <c r="AA53" s="428">
        <v>0</v>
      </c>
      <c r="AB53" s="437"/>
      <c r="AC53" s="568">
        <v>0</v>
      </c>
    </row>
    <row r="54" spans="1:31" s="359" customFormat="1" ht="15">
      <c r="A54" s="593"/>
      <c r="B54" s="596"/>
      <c r="C54" s="402" t="s">
        <v>83</v>
      </c>
      <c r="D54" s="190">
        <v>415112</v>
      </c>
      <c r="E54" s="191" t="s">
        <v>84</v>
      </c>
      <c r="F54" s="213">
        <f t="shared" si="9"/>
        <v>3623000</v>
      </c>
      <c r="G54" s="213"/>
      <c r="H54" s="213"/>
      <c r="I54" s="213">
        <v>3623000</v>
      </c>
      <c r="J54" s="214"/>
      <c r="K54" s="213">
        <v>0</v>
      </c>
      <c r="L54" s="213">
        <f t="shared" si="10"/>
        <v>4073000</v>
      </c>
      <c r="M54" s="213"/>
      <c r="N54" s="213"/>
      <c r="O54" s="213">
        <v>3623000</v>
      </c>
      <c r="P54" s="214"/>
      <c r="Q54" s="213">
        <v>450000</v>
      </c>
      <c r="R54" s="213">
        <f t="shared" si="11"/>
        <v>4541000</v>
      </c>
      <c r="S54" s="213"/>
      <c r="T54" s="213"/>
      <c r="U54" s="213">
        <v>3841000</v>
      </c>
      <c r="V54" s="214"/>
      <c r="W54" s="213">
        <v>700000</v>
      </c>
      <c r="X54" s="213">
        <f t="shared" si="12"/>
        <v>4541000</v>
      </c>
      <c r="Y54" s="213"/>
      <c r="Z54" s="213"/>
      <c r="AA54" s="213">
        <v>3841000</v>
      </c>
      <c r="AB54" s="214"/>
      <c r="AC54" s="476">
        <v>700000</v>
      </c>
      <c r="AE54" s="359">
        <v>196063.54</v>
      </c>
    </row>
    <row r="55" spans="1:29" s="359" customFormat="1" ht="24">
      <c r="A55" s="400"/>
      <c r="B55" s="429"/>
      <c r="C55" s="402" t="s">
        <v>85</v>
      </c>
      <c r="D55" s="190">
        <v>4151121</v>
      </c>
      <c r="E55" s="191" t="s">
        <v>86</v>
      </c>
      <c r="F55" s="213">
        <f t="shared" si="9"/>
        <v>0</v>
      </c>
      <c r="G55" s="213"/>
      <c r="H55" s="213"/>
      <c r="I55" s="213">
        <v>0</v>
      </c>
      <c r="J55" s="214"/>
      <c r="K55" s="213">
        <v>0</v>
      </c>
      <c r="L55" s="213">
        <f t="shared" si="10"/>
        <v>0</v>
      </c>
      <c r="M55" s="213"/>
      <c r="N55" s="213"/>
      <c r="O55" s="213">
        <v>0</v>
      </c>
      <c r="P55" s="214"/>
      <c r="Q55" s="213">
        <v>0</v>
      </c>
      <c r="R55" s="213">
        <f t="shared" si="11"/>
        <v>0</v>
      </c>
      <c r="S55" s="213"/>
      <c r="T55" s="213"/>
      <c r="U55" s="213">
        <v>0</v>
      </c>
      <c r="V55" s="214"/>
      <c r="W55" s="213">
        <v>0</v>
      </c>
      <c r="X55" s="213">
        <f t="shared" si="12"/>
        <v>0</v>
      </c>
      <c r="Y55" s="213"/>
      <c r="Z55" s="213"/>
      <c r="AA55" s="213">
        <v>0</v>
      </c>
      <c r="AB55" s="214"/>
      <c r="AC55" s="476">
        <v>0</v>
      </c>
    </row>
    <row r="56" spans="1:29" s="359" customFormat="1" ht="15">
      <c r="A56" s="424">
        <v>5</v>
      </c>
      <c r="B56" s="374">
        <v>416000</v>
      </c>
      <c r="C56" s="371"/>
      <c r="D56" s="586" t="s">
        <v>87</v>
      </c>
      <c r="E56" s="586"/>
      <c r="F56" s="404">
        <f t="shared" si="9"/>
        <v>3765000</v>
      </c>
      <c r="G56" s="291">
        <f>+G57+G58</f>
        <v>0</v>
      </c>
      <c r="H56" s="291">
        <f>+H57+H58</f>
        <v>0</v>
      </c>
      <c r="I56" s="291">
        <f>+I57+I58</f>
        <v>3765000</v>
      </c>
      <c r="J56" s="291">
        <f>+J57+J58</f>
        <v>0</v>
      </c>
      <c r="K56" s="291">
        <f>+K57+K58</f>
        <v>0</v>
      </c>
      <c r="L56" s="404">
        <f t="shared" si="10"/>
        <v>3765000</v>
      </c>
      <c r="M56" s="291">
        <f>+M57+M58</f>
        <v>0</v>
      </c>
      <c r="N56" s="291">
        <f>+N57+N58</f>
        <v>0</v>
      </c>
      <c r="O56" s="291">
        <f>+O57+O58</f>
        <v>3765000</v>
      </c>
      <c r="P56" s="291">
        <f>+P57+P58</f>
        <v>0</v>
      </c>
      <c r="Q56" s="291">
        <f>+Q57+Q58</f>
        <v>0</v>
      </c>
      <c r="R56" s="404">
        <f t="shared" si="11"/>
        <v>3815000</v>
      </c>
      <c r="S56" s="291">
        <f>+S57+S58</f>
        <v>0</v>
      </c>
      <c r="T56" s="291">
        <f>+T57+T58</f>
        <v>0</v>
      </c>
      <c r="U56" s="291">
        <f>+U57+U58</f>
        <v>3765000</v>
      </c>
      <c r="V56" s="291">
        <f>+V57+V58</f>
        <v>0</v>
      </c>
      <c r="W56" s="291">
        <f>+W57+W58</f>
        <v>50000</v>
      </c>
      <c r="X56" s="404">
        <f t="shared" si="12"/>
        <v>3815000</v>
      </c>
      <c r="Y56" s="291">
        <f>+Y57+Y58</f>
        <v>0</v>
      </c>
      <c r="Z56" s="291">
        <f>+Z57+Z58</f>
        <v>0</v>
      </c>
      <c r="AA56" s="291">
        <f>+AA57+AA58</f>
        <v>3765000</v>
      </c>
      <c r="AB56" s="548">
        <f>+AB57+AB58</f>
        <v>0</v>
      </c>
      <c r="AC56" s="567">
        <f>+AC57+AC58</f>
        <v>50000</v>
      </c>
    </row>
    <row r="57" spans="1:29" s="359" customFormat="1" ht="15">
      <c r="A57" s="411"/>
      <c r="B57" s="430"/>
      <c r="C57" s="401" t="s">
        <v>88</v>
      </c>
      <c r="D57" s="190">
        <v>416111</v>
      </c>
      <c r="E57" s="191" t="s">
        <v>89</v>
      </c>
      <c r="F57" s="213">
        <f t="shared" si="9"/>
        <v>3765000</v>
      </c>
      <c r="G57" s="213"/>
      <c r="H57" s="213"/>
      <c r="I57" s="213">
        <v>3765000</v>
      </c>
      <c r="J57" s="214"/>
      <c r="K57" s="213">
        <v>0</v>
      </c>
      <c r="L57" s="213">
        <f t="shared" si="10"/>
        <v>3765000</v>
      </c>
      <c r="M57" s="213"/>
      <c r="N57" s="213"/>
      <c r="O57" s="213">
        <v>3765000</v>
      </c>
      <c r="P57" s="214"/>
      <c r="Q57" s="213">
        <v>0</v>
      </c>
      <c r="R57" s="213">
        <f t="shared" si="11"/>
        <v>3815000</v>
      </c>
      <c r="S57" s="213"/>
      <c r="T57" s="213"/>
      <c r="U57" s="213">
        <v>3765000</v>
      </c>
      <c r="V57" s="214"/>
      <c r="W57" s="213">
        <v>50000</v>
      </c>
      <c r="X57" s="213">
        <f t="shared" si="12"/>
        <v>3815000</v>
      </c>
      <c r="Y57" s="213"/>
      <c r="Z57" s="213"/>
      <c r="AA57" s="213">
        <v>3765000</v>
      </c>
      <c r="AB57" s="214"/>
      <c r="AC57" s="476">
        <v>50000</v>
      </c>
    </row>
    <row r="58" spans="1:29" s="359" customFormat="1" ht="15">
      <c r="A58" s="400"/>
      <c r="B58" s="430"/>
      <c r="C58" s="401" t="s">
        <v>90</v>
      </c>
      <c r="D58" s="426">
        <v>416131</v>
      </c>
      <c r="E58" s="431" t="s">
        <v>91</v>
      </c>
      <c r="F58" s="213">
        <f t="shared" si="9"/>
        <v>0</v>
      </c>
      <c r="G58" s="213"/>
      <c r="H58" s="213"/>
      <c r="I58" s="213">
        <v>0</v>
      </c>
      <c r="J58" s="214"/>
      <c r="K58" s="213">
        <v>0</v>
      </c>
      <c r="L58" s="213">
        <f t="shared" si="10"/>
        <v>0</v>
      </c>
      <c r="M58" s="213"/>
      <c r="N58" s="213"/>
      <c r="O58" s="213">
        <v>0</v>
      </c>
      <c r="P58" s="214"/>
      <c r="Q58" s="213">
        <v>0</v>
      </c>
      <c r="R58" s="213">
        <f t="shared" si="11"/>
        <v>0</v>
      </c>
      <c r="S58" s="213"/>
      <c r="T58" s="213"/>
      <c r="U58" s="213">
        <v>0</v>
      </c>
      <c r="V58" s="214"/>
      <c r="W58" s="213">
        <v>0</v>
      </c>
      <c r="X58" s="213">
        <f t="shared" si="12"/>
        <v>0</v>
      </c>
      <c r="Y58" s="213"/>
      <c r="Z58" s="213"/>
      <c r="AA58" s="213">
        <v>0</v>
      </c>
      <c r="AB58" s="214"/>
      <c r="AC58" s="476">
        <v>0</v>
      </c>
    </row>
    <row r="59" spans="1:29" s="493" customFormat="1" ht="15">
      <c r="A59" s="522" t="s">
        <v>35</v>
      </c>
      <c r="B59" s="523">
        <v>420000</v>
      </c>
      <c r="C59" s="523"/>
      <c r="D59" s="601" t="s">
        <v>92</v>
      </c>
      <c r="E59" s="601"/>
      <c r="F59" s="495">
        <f>+F60+F92+F102+F122+F127+F162</f>
        <v>111888000</v>
      </c>
      <c r="G59" s="524"/>
      <c r="H59" s="524">
        <f aca="true" t="shared" si="13" ref="H59:Q59">+H60+H92+H102+H122+H127+H162</f>
        <v>12800000</v>
      </c>
      <c r="I59" s="524">
        <f t="shared" si="13"/>
        <v>95375000</v>
      </c>
      <c r="J59" s="524">
        <f t="shared" si="13"/>
        <v>0</v>
      </c>
      <c r="K59" s="524">
        <f t="shared" si="13"/>
        <v>3713000</v>
      </c>
      <c r="L59" s="495">
        <f t="shared" si="13"/>
        <v>110790299</v>
      </c>
      <c r="M59" s="524">
        <f t="shared" si="13"/>
        <v>0</v>
      </c>
      <c r="N59" s="524">
        <f t="shared" si="13"/>
        <v>12800000</v>
      </c>
      <c r="O59" s="524">
        <f t="shared" si="13"/>
        <v>94549000</v>
      </c>
      <c r="P59" s="524">
        <f t="shared" si="13"/>
        <v>0</v>
      </c>
      <c r="Q59" s="524">
        <f t="shared" si="13"/>
        <v>3441299</v>
      </c>
      <c r="R59" s="495">
        <f aca="true" t="shared" si="14" ref="R59:W59">+R60+R92+R102+R122+R127+R162</f>
        <v>123546500</v>
      </c>
      <c r="S59" s="524">
        <f t="shared" si="14"/>
        <v>0</v>
      </c>
      <c r="T59" s="524">
        <f t="shared" si="14"/>
        <v>17800000</v>
      </c>
      <c r="U59" s="524">
        <f t="shared" si="14"/>
        <v>101431500</v>
      </c>
      <c r="V59" s="524">
        <f t="shared" si="14"/>
        <v>0</v>
      </c>
      <c r="W59" s="524">
        <f t="shared" si="14"/>
        <v>4315000</v>
      </c>
      <c r="X59" s="495">
        <f aca="true" t="shared" si="15" ref="X59:AC59">+X60+X92+X102+X122+X127+X162</f>
        <v>116165500</v>
      </c>
      <c r="Y59" s="524">
        <f t="shared" si="15"/>
        <v>0</v>
      </c>
      <c r="Z59" s="524">
        <f t="shared" si="15"/>
        <v>8000000</v>
      </c>
      <c r="AA59" s="524">
        <f t="shared" si="15"/>
        <v>103770500</v>
      </c>
      <c r="AB59" s="549">
        <f t="shared" si="15"/>
        <v>0</v>
      </c>
      <c r="AC59" s="569">
        <f t="shared" si="15"/>
        <v>4395000</v>
      </c>
    </row>
    <row r="60" spans="1:29" s="359" customFormat="1" ht="15">
      <c r="A60" s="367">
        <v>1</v>
      </c>
      <c r="B60" s="281">
        <v>421000</v>
      </c>
      <c r="C60" s="371"/>
      <c r="D60" s="586" t="s">
        <v>93</v>
      </c>
      <c r="E60" s="586"/>
      <c r="F60" s="433">
        <f aca="true" t="shared" si="16" ref="F60:F71">+G60+H60+I60+J60+K60</f>
        <v>31041000</v>
      </c>
      <c r="G60" s="434"/>
      <c r="H60" s="291">
        <f>+H61+H64+H68+H74+H82+H89+H91+H90</f>
        <v>0</v>
      </c>
      <c r="I60" s="291">
        <f>+I61+I64+I68+I74+I82+I89+I91+I90</f>
        <v>30636000</v>
      </c>
      <c r="J60" s="291">
        <f>+J61+J64+J68+J74+J82+J89+J91+J90</f>
        <v>0</v>
      </c>
      <c r="K60" s="291">
        <f>+K61+K64+K68+K74+K82+K89+K91+K90</f>
        <v>405000</v>
      </c>
      <c r="L60" s="433">
        <f aca="true" t="shared" si="17" ref="L60:L71">+M60+N60+O60+P60+Q60</f>
        <v>31195000</v>
      </c>
      <c r="M60" s="434"/>
      <c r="N60" s="291">
        <f>+N61+N64+N68+N74+N82+N89+N91+N90</f>
        <v>0</v>
      </c>
      <c r="O60" s="291">
        <f>+O61+O64+O68+O74+O82+O89+O91+O90</f>
        <v>30540000</v>
      </c>
      <c r="P60" s="291">
        <f>+P61+P64+P68+P74+P82+P89+P91+P90</f>
        <v>0</v>
      </c>
      <c r="Q60" s="291">
        <f>+Q61+Q64+Q68+Q74+Q82+Q89+Q91+Q90</f>
        <v>655000</v>
      </c>
      <c r="R60" s="433">
        <f aca="true" t="shared" si="18" ref="R60:R71">+S60+T60+U60+V60+W60</f>
        <v>30626000</v>
      </c>
      <c r="S60" s="434"/>
      <c r="T60" s="291">
        <f>+T61+T64+T68+T74+T82+T89+T91+T90</f>
        <v>0</v>
      </c>
      <c r="U60" s="291">
        <f>+U61+U64+U68+U74+U82+U89+U91+U90</f>
        <v>29456000</v>
      </c>
      <c r="V60" s="291">
        <f>+V61+V64+V68+V74+V82+V89+V91+V90</f>
        <v>0</v>
      </c>
      <c r="W60" s="291">
        <f>+W61+W64+W68+W74+W82+W89+W91+W90</f>
        <v>1170000</v>
      </c>
      <c r="X60" s="433">
        <f aca="true" t="shared" si="19" ref="X60:X71">+Y60+Z60+AA60+AB60+AC60</f>
        <v>30802000</v>
      </c>
      <c r="Y60" s="434"/>
      <c r="Z60" s="291">
        <f>+Z61+Z64+Z68+Z74+Z82+Z89+Z91+Z90</f>
        <v>0</v>
      </c>
      <c r="AA60" s="291">
        <f>+AA61+AA64+AA68+AA74+AA82+AA89+AA91+AA90</f>
        <v>29632000</v>
      </c>
      <c r="AB60" s="548">
        <f>+AB61+AB64+AB68+AB74+AB82+AB89+AB91+AB90</f>
        <v>0</v>
      </c>
      <c r="AC60" s="567">
        <f>+AC61+AC64+AC68+AC74+AC82+AC89+AC91+AC90</f>
        <v>1170000</v>
      </c>
    </row>
    <row r="61" spans="1:29" s="359" customFormat="1" ht="24">
      <c r="A61" s="416"/>
      <c r="B61" s="189"/>
      <c r="C61" s="369" t="s">
        <v>94</v>
      </c>
      <c r="D61" s="281">
        <v>421100</v>
      </c>
      <c r="E61" s="435" t="s">
        <v>95</v>
      </c>
      <c r="F61" s="433">
        <f t="shared" si="16"/>
        <v>500000</v>
      </c>
      <c r="G61" s="433">
        <f>+G62+G63</f>
        <v>0</v>
      </c>
      <c r="H61" s="433">
        <f>+H62+H63</f>
        <v>0</v>
      </c>
      <c r="I61" s="433">
        <f>+I62+I63</f>
        <v>500000</v>
      </c>
      <c r="J61" s="433">
        <f>+J62+J63</f>
        <v>0</v>
      </c>
      <c r="K61" s="433">
        <f>+K62+K63</f>
        <v>0</v>
      </c>
      <c r="L61" s="433">
        <f t="shared" si="17"/>
        <v>490000</v>
      </c>
      <c r="M61" s="433">
        <f>+M62+M63</f>
        <v>0</v>
      </c>
      <c r="N61" s="433">
        <f>+N62+N63</f>
        <v>0</v>
      </c>
      <c r="O61" s="433">
        <f>+O62+O63</f>
        <v>450000</v>
      </c>
      <c r="P61" s="433">
        <f>+P62+P63</f>
        <v>0</v>
      </c>
      <c r="Q61" s="433">
        <f>+Q62+Q63</f>
        <v>40000</v>
      </c>
      <c r="R61" s="433">
        <f t="shared" si="18"/>
        <v>470000</v>
      </c>
      <c r="S61" s="433">
        <f>+S62+S63</f>
        <v>0</v>
      </c>
      <c r="T61" s="433">
        <f>+T62+T63</f>
        <v>0</v>
      </c>
      <c r="U61" s="433">
        <f>+U62+U63</f>
        <v>400000</v>
      </c>
      <c r="V61" s="433">
        <f>+V62+V63</f>
        <v>0</v>
      </c>
      <c r="W61" s="433">
        <f>+W62+W63</f>
        <v>70000</v>
      </c>
      <c r="X61" s="433">
        <f t="shared" si="19"/>
        <v>470000</v>
      </c>
      <c r="Y61" s="433">
        <f>+Y62+Y63</f>
        <v>0</v>
      </c>
      <c r="Z61" s="433">
        <f>+Z62+Z63</f>
        <v>0</v>
      </c>
      <c r="AA61" s="433">
        <f>+AA62+AA63</f>
        <v>400000</v>
      </c>
      <c r="AB61" s="433">
        <f>+AB62+AB63</f>
        <v>0</v>
      </c>
      <c r="AC61" s="570">
        <f>+AC62+AC63</f>
        <v>70000</v>
      </c>
    </row>
    <row r="62" spans="1:29" s="359" customFormat="1" ht="15" hidden="1">
      <c r="A62" s="419"/>
      <c r="B62" s="587"/>
      <c r="C62" s="436" t="s">
        <v>96</v>
      </c>
      <c r="D62" s="190">
        <v>421111</v>
      </c>
      <c r="E62" s="191" t="s">
        <v>97</v>
      </c>
      <c r="F62" s="213">
        <f t="shared" si="16"/>
        <v>500000</v>
      </c>
      <c r="G62" s="213"/>
      <c r="H62" s="213"/>
      <c r="I62" s="213">
        <v>500000</v>
      </c>
      <c r="J62" s="214"/>
      <c r="K62" s="213">
        <v>0</v>
      </c>
      <c r="L62" s="213">
        <f t="shared" si="17"/>
        <v>490000</v>
      </c>
      <c r="M62" s="213"/>
      <c r="N62" s="213"/>
      <c r="O62" s="213">
        <v>450000</v>
      </c>
      <c r="P62" s="214"/>
      <c r="Q62" s="213">
        <v>40000</v>
      </c>
      <c r="R62" s="213">
        <f t="shared" si="18"/>
        <v>470000</v>
      </c>
      <c r="S62" s="213"/>
      <c r="T62" s="213"/>
      <c r="U62" s="213">
        <v>400000</v>
      </c>
      <c r="V62" s="214"/>
      <c r="W62" s="213">
        <v>70000</v>
      </c>
      <c r="X62" s="213">
        <f t="shared" si="19"/>
        <v>470000</v>
      </c>
      <c r="Y62" s="213"/>
      <c r="Z62" s="213"/>
      <c r="AA62" s="213">
        <v>400000</v>
      </c>
      <c r="AB62" s="214"/>
      <c r="AC62" s="476">
        <v>70000</v>
      </c>
    </row>
    <row r="63" spans="1:29" s="359" customFormat="1" ht="15" hidden="1">
      <c r="A63" s="423"/>
      <c r="B63" s="587"/>
      <c r="C63" s="436" t="s">
        <v>98</v>
      </c>
      <c r="D63" s="190">
        <v>421121</v>
      </c>
      <c r="E63" s="191" t="s">
        <v>99</v>
      </c>
      <c r="F63" s="213">
        <f t="shared" si="16"/>
        <v>0</v>
      </c>
      <c r="G63" s="213"/>
      <c r="H63" s="213"/>
      <c r="I63" s="213">
        <v>0</v>
      </c>
      <c r="J63" s="214"/>
      <c r="K63" s="213">
        <v>0</v>
      </c>
      <c r="L63" s="213">
        <f t="shared" si="17"/>
        <v>0</v>
      </c>
      <c r="M63" s="213"/>
      <c r="N63" s="213"/>
      <c r="O63" s="213">
        <v>0</v>
      </c>
      <c r="P63" s="214"/>
      <c r="Q63" s="213">
        <v>0</v>
      </c>
      <c r="R63" s="213">
        <f t="shared" si="18"/>
        <v>0</v>
      </c>
      <c r="S63" s="213"/>
      <c r="T63" s="213"/>
      <c r="U63" s="213">
        <v>0</v>
      </c>
      <c r="V63" s="214"/>
      <c r="W63" s="213">
        <v>0</v>
      </c>
      <c r="X63" s="213">
        <f t="shared" si="19"/>
        <v>0</v>
      </c>
      <c r="Y63" s="213"/>
      <c r="Z63" s="213"/>
      <c r="AA63" s="213">
        <v>0</v>
      </c>
      <c r="AB63" s="214"/>
      <c r="AC63" s="476">
        <v>0</v>
      </c>
    </row>
    <row r="64" spans="1:29" s="359" customFormat="1" ht="15">
      <c r="A64" s="419"/>
      <c r="B64" s="189"/>
      <c r="C64" s="369" t="s">
        <v>100</v>
      </c>
      <c r="D64" s="281">
        <v>421200</v>
      </c>
      <c r="E64" s="435" t="s">
        <v>101</v>
      </c>
      <c r="F64" s="404">
        <f t="shared" si="16"/>
        <v>27068000</v>
      </c>
      <c r="G64" s="433">
        <f>+G65+G67</f>
        <v>0</v>
      </c>
      <c r="H64" s="433">
        <f>+H65+H67</f>
        <v>0</v>
      </c>
      <c r="I64" s="433">
        <f>+I65+I67+I66</f>
        <v>26768000</v>
      </c>
      <c r="J64" s="433">
        <f>+J65+J67+J66</f>
        <v>0</v>
      </c>
      <c r="K64" s="433">
        <f>+K65+K67+K66</f>
        <v>300000</v>
      </c>
      <c r="L64" s="404">
        <f t="shared" si="17"/>
        <v>27318000</v>
      </c>
      <c r="M64" s="433">
        <f>+M65+M67</f>
        <v>0</v>
      </c>
      <c r="N64" s="433">
        <f>+N65+N67</f>
        <v>0</v>
      </c>
      <c r="O64" s="433">
        <f>+O65+O67+O66</f>
        <v>26768000</v>
      </c>
      <c r="P64" s="433">
        <f>+P65+P67+P66</f>
        <v>0</v>
      </c>
      <c r="Q64" s="433">
        <f>+Q65+Q67+Q66</f>
        <v>550000</v>
      </c>
      <c r="R64" s="404">
        <f t="shared" si="18"/>
        <v>26468000</v>
      </c>
      <c r="S64" s="433">
        <f>+S65+S67</f>
        <v>0</v>
      </c>
      <c r="T64" s="433">
        <f>+T65+T67</f>
        <v>0</v>
      </c>
      <c r="U64" s="433">
        <f>+U65+U67+U66</f>
        <v>25768000</v>
      </c>
      <c r="V64" s="433">
        <f>+V65+V67+V66</f>
        <v>0</v>
      </c>
      <c r="W64" s="433">
        <f>+W65+W67+W66</f>
        <v>700000</v>
      </c>
      <c r="X64" s="404">
        <f t="shared" si="19"/>
        <v>26468000</v>
      </c>
      <c r="Y64" s="433">
        <f>+Y65+Y67</f>
        <v>0</v>
      </c>
      <c r="Z64" s="433">
        <f>+Z65+Z67</f>
        <v>0</v>
      </c>
      <c r="AA64" s="433">
        <f>+AA65+AA67+AA66</f>
        <v>25768000</v>
      </c>
      <c r="AB64" s="433">
        <f>+AB65+AB67+AB66</f>
        <v>0</v>
      </c>
      <c r="AC64" s="570">
        <f>+AC65+AC67+AC66</f>
        <v>700000</v>
      </c>
    </row>
    <row r="65" spans="1:29" s="359" customFormat="1" ht="15" hidden="1">
      <c r="A65" s="419"/>
      <c r="B65" s="588"/>
      <c r="C65" s="436" t="s">
        <v>102</v>
      </c>
      <c r="D65" s="190">
        <v>421211</v>
      </c>
      <c r="E65" s="191" t="s">
        <v>103</v>
      </c>
      <c r="F65" s="213">
        <f t="shared" si="16"/>
        <v>11068000</v>
      </c>
      <c r="G65" s="213"/>
      <c r="H65" s="213"/>
      <c r="I65" s="213">
        <v>10768000</v>
      </c>
      <c r="J65" s="214"/>
      <c r="K65" s="213">
        <v>300000</v>
      </c>
      <c r="L65" s="213">
        <f t="shared" si="17"/>
        <v>11268000</v>
      </c>
      <c r="M65" s="213"/>
      <c r="N65" s="213"/>
      <c r="O65" s="213">
        <v>10768000</v>
      </c>
      <c r="P65" s="214"/>
      <c r="Q65" s="213">
        <v>500000</v>
      </c>
      <c r="R65" s="213">
        <f t="shared" si="18"/>
        <v>12600000</v>
      </c>
      <c r="S65" s="213"/>
      <c r="T65" s="213"/>
      <c r="U65" s="213">
        <v>12000000</v>
      </c>
      <c r="V65" s="214"/>
      <c r="W65" s="213">
        <v>600000</v>
      </c>
      <c r="X65" s="213">
        <f t="shared" si="19"/>
        <v>12600000</v>
      </c>
      <c r="Y65" s="213"/>
      <c r="Z65" s="213"/>
      <c r="AA65" s="213">
        <v>12000000</v>
      </c>
      <c r="AB65" s="214"/>
      <c r="AC65" s="476">
        <v>600000</v>
      </c>
    </row>
    <row r="66" spans="1:29" s="359" customFormat="1" ht="15" hidden="1">
      <c r="A66" s="419"/>
      <c r="B66" s="588"/>
      <c r="C66" s="436" t="s">
        <v>104</v>
      </c>
      <c r="D66" s="190">
        <v>421223</v>
      </c>
      <c r="E66" s="191" t="s">
        <v>105</v>
      </c>
      <c r="F66" s="213">
        <f t="shared" si="16"/>
        <v>0</v>
      </c>
      <c r="G66" s="213"/>
      <c r="H66" s="213"/>
      <c r="I66" s="213">
        <v>0</v>
      </c>
      <c r="J66" s="214"/>
      <c r="K66" s="213"/>
      <c r="L66" s="213">
        <f t="shared" si="17"/>
        <v>0</v>
      </c>
      <c r="M66" s="213"/>
      <c r="N66" s="213"/>
      <c r="O66" s="213">
        <v>0</v>
      </c>
      <c r="P66" s="214"/>
      <c r="Q66" s="213"/>
      <c r="R66" s="213">
        <f t="shared" si="18"/>
        <v>350000</v>
      </c>
      <c r="S66" s="213"/>
      <c r="T66" s="213"/>
      <c r="U66" s="213">
        <v>350000</v>
      </c>
      <c r="V66" s="214"/>
      <c r="W66" s="213"/>
      <c r="X66" s="213">
        <f t="shared" si="19"/>
        <v>350000</v>
      </c>
      <c r="Y66" s="213"/>
      <c r="Z66" s="213"/>
      <c r="AA66" s="213">
        <v>350000</v>
      </c>
      <c r="AB66" s="214"/>
      <c r="AC66" s="476"/>
    </row>
    <row r="67" spans="1:29" s="359" customFormat="1" ht="15" hidden="1">
      <c r="A67" s="419"/>
      <c r="B67" s="588"/>
      <c r="C67" s="436" t="s">
        <v>106</v>
      </c>
      <c r="D67" s="190">
        <v>421224</v>
      </c>
      <c r="E67" s="191" t="s">
        <v>107</v>
      </c>
      <c r="F67" s="213">
        <f t="shared" si="16"/>
        <v>16000000</v>
      </c>
      <c r="G67" s="213"/>
      <c r="H67" s="213"/>
      <c r="I67" s="213">
        <v>16000000</v>
      </c>
      <c r="J67" s="214"/>
      <c r="K67" s="213">
        <v>0</v>
      </c>
      <c r="L67" s="213">
        <f t="shared" si="17"/>
        <v>16050000</v>
      </c>
      <c r="M67" s="213"/>
      <c r="N67" s="213"/>
      <c r="O67" s="213">
        <v>16000000</v>
      </c>
      <c r="P67" s="214"/>
      <c r="Q67" s="213">
        <v>50000</v>
      </c>
      <c r="R67" s="213">
        <f t="shared" si="18"/>
        <v>13518000</v>
      </c>
      <c r="S67" s="213"/>
      <c r="T67" s="213"/>
      <c r="U67" s="213">
        <v>13418000</v>
      </c>
      <c r="V67" s="214"/>
      <c r="W67" s="213">
        <v>100000</v>
      </c>
      <c r="X67" s="213">
        <f t="shared" si="19"/>
        <v>13518000</v>
      </c>
      <c r="Y67" s="213"/>
      <c r="Z67" s="213"/>
      <c r="AA67" s="213">
        <v>13418000</v>
      </c>
      <c r="AB67" s="214"/>
      <c r="AC67" s="476">
        <v>100000</v>
      </c>
    </row>
    <row r="68" spans="1:29" s="359" customFormat="1" ht="15">
      <c r="A68" s="419"/>
      <c r="B68" s="189"/>
      <c r="C68" s="441" t="s">
        <v>108</v>
      </c>
      <c r="D68" s="281">
        <v>421300</v>
      </c>
      <c r="E68" s="435" t="s">
        <v>109</v>
      </c>
      <c r="F68" s="404">
        <f t="shared" si="16"/>
        <v>1222500</v>
      </c>
      <c r="G68" s="433">
        <f>+G69+G71+G73+G72</f>
        <v>0</v>
      </c>
      <c r="H68" s="433">
        <f>+H69+H71+H73+H72</f>
        <v>0</v>
      </c>
      <c r="I68" s="433">
        <f>+I69+I71+I73+I72+I70</f>
        <v>1222500</v>
      </c>
      <c r="J68" s="433">
        <f>+J69+J71+J73+J72+J70</f>
        <v>0</v>
      </c>
      <c r="K68" s="433">
        <f>+K69+K71+K73+K72+K70</f>
        <v>0</v>
      </c>
      <c r="L68" s="404">
        <f t="shared" si="17"/>
        <v>1182500</v>
      </c>
      <c r="M68" s="433">
        <f>+M69+M71+M73+M72</f>
        <v>0</v>
      </c>
      <c r="N68" s="433">
        <f>+N69+N71+N73+N72</f>
        <v>0</v>
      </c>
      <c r="O68" s="433">
        <f>+O69+O71+O73+O72+O70</f>
        <v>1182500</v>
      </c>
      <c r="P68" s="433">
        <f>+P69+P71+P73+P72+P70</f>
        <v>0</v>
      </c>
      <c r="Q68" s="433">
        <f>+Q69+Q71+Q73+Q72+Q70</f>
        <v>0</v>
      </c>
      <c r="R68" s="404">
        <f t="shared" si="18"/>
        <v>1250000</v>
      </c>
      <c r="S68" s="433">
        <f>+S69+S71+S73+S72</f>
        <v>0</v>
      </c>
      <c r="T68" s="433">
        <f>+T69+T71+T73+T72</f>
        <v>0</v>
      </c>
      <c r="U68" s="433">
        <f>+U69+U71+U73+U72+U70</f>
        <v>1250000</v>
      </c>
      <c r="V68" s="433">
        <f>+V69+V71+V73+V72+V70</f>
        <v>0</v>
      </c>
      <c r="W68" s="433">
        <f>+W69+W71+W73+W72+W70</f>
        <v>0</v>
      </c>
      <c r="X68" s="404">
        <f t="shared" si="19"/>
        <v>1250000</v>
      </c>
      <c r="Y68" s="433">
        <f>+Y69+Y71+Y73+Y72</f>
        <v>0</v>
      </c>
      <c r="Z68" s="433">
        <f>+Z69+Z71+Z73+Z72</f>
        <v>0</v>
      </c>
      <c r="AA68" s="433">
        <f>+AA69+AA71+AA73+AA72+AA70</f>
        <v>1250000</v>
      </c>
      <c r="AB68" s="433">
        <f>+AB69+AB71+AB73+AB72+AB70</f>
        <v>0</v>
      </c>
      <c r="AC68" s="570">
        <f>+AC69+AC71+AC73+AC72+AC70</f>
        <v>0</v>
      </c>
    </row>
    <row r="69" spans="1:29" s="359" customFormat="1" ht="15" hidden="1">
      <c r="A69" s="419"/>
      <c r="B69" s="588"/>
      <c r="C69" s="436" t="s">
        <v>110</v>
      </c>
      <c r="D69" s="190">
        <v>421311</v>
      </c>
      <c r="E69" s="191" t="s">
        <v>111</v>
      </c>
      <c r="F69" s="213">
        <f t="shared" si="16"/>
        <v>857500</v>
      </c>
      <c r="G69" s="213"/>
      <c r="H69" s="213"/>
      <c r="I69" s="213">
        <v>857500</v>
      </c>
      <c r="J69" s="214"/>
      <c r="K69" s="213">
        <v>0</v>
      </c>
      <c r="L69" s="213">
        <f t="shared" si="17"/>
        <v>857500</v>
      </c>
      <c r="M69" s="213"/>
      <c r="N69" s="213"/>
      <c r="O69" s="213">
        <v>857500</v>
      </c>
      <c r="P69" s="214"/>
      <c r="Q69" s="213">
        <v>0</v>
      </c>
      <c r="R69" s="213">
        <f t="shared" si="18"/>
        <v>900000</v>
      </c>
      <c r="S69" s="213"/>
      <c r="T69" s="213"/>
      <c r="U69" s="213">
        <v>900000</v>
      </c>
      <c r="V69" s="214"/>
      <c r="W69" s="213">
        <v>0</v>
      </c>
      <c r="X69" s="213">
        <f t="shared" si="19"/>
        <v>900000</v>
      </c>
      <c r="Y69" s="213"/>
      <c r="Z69" s="213"/>
      <c r="AA69" s="213">
        <v>900000</v>
      </c>
      <c r="AB69" s="214"/>
      <c r="AC69" s="476">
        <v>0</v>
      </c>
    </row>
    <row r="70" spans="1:29" s="359" customFormat="1" ht="15" hidden="1">
      <c r="A70" s="419"/>
      <c r="B70" s="588"/>
      <c r="C70" s="436" t="s">
        <v>112</v>
      </c>
      <c r="D70" s="190">
        <v>421321</v>
      </c>
      <c r="E70" s="191" t="s">
        <v>113</v>
      </c>
      <c r="F70" s="213">
        <f t="shared" si="16"/>
        <v>5000</v>
      </c>
      <c r="G70" s="213"/>
      <c r="H70" s="213"/>
      <c r="I70" s="213">
        <v>5000</v>
      </c>
      <c r="J70" s="214"/>
      <c r="K70" s="213">
        <v>0</v>
      </c>
      <c r="L70" s="213">
        <f t="shared" si="17"/>
        <v>5000</v>
      </c>
      <c r="M70" s="213"/>
      <c r="N70" s="213"/>
      <c r="O70" s="213">
        <v>5000</v>
      </c>
      <c r="P70" s="214"/>
      <c r="Q70" s="213">
        <v>0</v>
      </c>
      <c r="R70" s="213">
        <f t="shared" si="18"/>
        <v>0</v>
      </c>
      <c r="S70" s="213"/>
      <c r="T70" s="213"/>
      <c r="U70" s="213">
        <v>0</v>
      </c>
      <c r="V70" s="214"/>
      <c r="W70" s="213">
        <v>0</v>
      </c>
      <c r="X70" s="213">
        <f t="shared" si="19"/>
        <v>0</v>
      </c>
      <c r="Y70" s="213"/>
      <c r="Z70" s="213"/>
      <c r="AA70" s="213">
        <v>0</v>
      </c>
      <c r="AB70" s="214"/>
      <c r="AC70" s="476">
        <v>0</v>
      </c>
    </row>
    <row r="71" spans="1:29" s="359" customFormat="1" ht="15" hidden="1">
      <c r="A71" s="419"/>
      <c r="B71" s="588"/>
      <c r="C71" s="436" t="s">
        <v>114</v>
      </c>
      <c r="D71" s="190">
        <v>421324</v>
      </c>
      <c r="E71" s="191" t="s">
        <v>115</v>
      </c>
      <c r="F71" s="213">
        <f t="shared" si="16"/>
        <v>250000</v>
      </c>
      <c r="G71" s="213"/>
      <c r="H71" s="213"/>
      <c r="I71" s="213">
        <v>250000</v>
      </c>
      <c r="J71" s="214"/>
      <c r="K71" s="213">
        <v>0</v>
      </c>
      <c r="L71" s="213">
        <f t="shared" si="17"/>
        <v>250000</v>
      </c>
      <c r="M71" s="213"/>
      <c r="N71" s="213"/>
      <c r="O71" s="213">
        <v>250000</v>
      </c>
      <c r="P71" s="214"/>
      <c r="Q71" s="213">
        <v>0</v>
      </c>
      <c r="R71" s="213">
        <f t="shared" si="18"/>
        <v>250000</v>
      </c>
      <c r="S71" s="213"/>
      <c r="T71" s="213"/>
      <c r="U71" s="213">
        <v>250000</v>
      </c>
      <c r="V71" s="214"/>
      <c r="W71" s="213">
        <v>0</v>
      </c>
      <c r="X71" s="213">
        <f t="shared" si="19"/>
        <v>250000</v>
      </c>
      <c r="Y71" s="213"/>
      <c r="Z71" s="213"/>
      <c r="AA71" s="213">
        <v>250000</v>
      </c>
      <c r="AB71" s="214"/>
      <c r="AC71" s="476">
        <v>0</v>
      </c>
    </row>
    <row r="72" spans="1:29" s="359" customFormat="1" ht="15" hidden="1">
      <c r="A72" s="419"/>
      <c r="B72" s="588"/>
      <c r="C72" s="436" t="s">
        <v>116</v>
      </c>
      <c r="D72" s="190">
        <v>4213241</v>
      </c>
      <c r="E72" s="191" t="s">
        <v>117</v>
      </c>
      <c r="F72" s="213">
        <f>G72+H72+I72+J72+K72</f>
        <v>110000</v>
      </c>
      <c r="G72" s="213"/>
      <c r="H72" s="213"/>
      <c r="I72" s="213">
        <v>110000</v>
      </c>
      <c r="J72" s="214"/>
      <c r="K72" s="213">
        <v>0</v>
      </c>
      <c r="L72" s="213">
        <f>M72+N72+O72+P72+Q72</f>
        <v>70000</v>
      </c>
      <c r="M72" s="213"/>
      <c r="N72" s="213"/>
      <c r="O72" s="213">
        <v>70000</v>
      </c>
      <c r="P72" s="214"/>
      <c r="Q72" s="213">
        <v>0</v>
      </c>
      <c r="R72" s="213">
        <f>S72+T72+U72+V72+W72</f>
        <v>100000</v>
      </c>
      <c r="S72" s="213"/>
      <c r="T72" s="213"/>
      <c r="U72" s="213">
        <v>100000</v>
      </c>
      <c r="V72" s="214"/>
      <c r="W72" s="213">
        <v>0</v>
      </c>
      <c r="X72" s="213">
        <f>Y72+Z72+AA72+AB72+AC72</f>
        <v>100000</v>
      </c>
      <c r="Y72" s="213"/>
      <c r="Z72" s="213"/>
      <c r="AA72" s="213">
        <v>100000</v>
      </c>
      <c r="AB72" s="214"/>
      <c r="AC72" s="476">
        <v>0</v>
      </c>
    </row>
    <row r="73" spans="1:29" s="359" customFormat="1" ht="15" hidden="1">
      <c r="A73" s="419"/>
      <c r="B73" s="588"/>
      <c r="C73" s="436" t="s">
        <v>118</v>
      </c>
      <c r="D73" s="442">
        <v>421392</v>
      </c>
      <c r="E73" s="191" t="s">
        <v>119</v>
      </c>
      <c r="F73" s="213">
        <f>+G73+H73+I73+J73+K73</f>
        <v>0</v>
      </c>
      <c r="G73" s="213"/>
      <c r="H73" s="213"/>
      <c r="I73" s="455">
        <v>0</v>
      </c>
      <c r="J73" s="214"/>
      <c r="K73" s="213">
        <v>0</v>
      </c>
      <c r="L73" s="213">
        <f>+M73+N73+O73+P73+Q73</f>
        <v>0</v>
      </c>
      <c r="M73" s="213"/>
      <c r="N73" s="213"/>
      <c r="O73" s="455">
        <v>0</v>
      </c>
      <c r="P73" s="214"/>
      <c r="Q73" s="213">
        <v>0</v>
      </c>
      <c r="R73" s="213">
        <f>+S73+T73+U73+V73+W73</f>
        <v>0</v>
      </c>
      <c r="S73" s="213"/>
      <c r="T73" s="213"/>
      <c r="U73" s="455">
        <v>0</v>
      </c>
      <c r="V73" s="214"/>
      <c r="W73" s="213">
        <v>0</v>
      </c>
      <c r="X73" s="213">
        <f>+Y73+Z73+AA73+AB73+AC73</f>
        <v>0</v>
      </c>
      <c r="Y73" s="213"/>
      <c r="Z73" s="213"/>
      <c r="AA73" s="455">
        <v>0</v>
      </c>
      <c r="AB73" s="214"/>
      <c r="AC73" s="476">
        <v>0</v>
      </c>
    </row>
    <row r="74" spans="1:29" s="359" customFormat="1" ht="15">
      <c r="A74" s="419"/>
      <c r="B74" s="431"/>
      <c r="C74" s="441" t="s">
        <v>120</v>
      </c>
      <c r="D74" s="281">
        <v>421400</v>
      </c>
      <c r="E74" s="435" t="s">
        <v>121</v>
      </c>
      <c r="F74" s="404">
        <f>G74+H74+I74+J74+K74</f>
        <v>802000</v>
      </c>
      <c r="G74" s="433">
        <f>+G75+G76+G77+G79</f>
        <v>0</v>
      </c>
      <c r="H74" s="433">
        <f>+H75+H76+H77+H79</f>
        <v>0</v>
      </c>
      <c r="I74" s="433">
        <f>+I75+I76+I77+I79+I78+I80+I81</f>
        <v>792000</v>
      </c>
      <c r="J74" s="433">
        <f>+J75+J76+J77+J79+J78+J80+J81</f>
        <v>0</v>
      </c>
      <c r="K74" s="433">
        <f>+K75+K76+K77+K79+K78+K80+K81</f>
        <v>10000</v>
      </c>
      <c r="L74" s="404">
        <f>M74+N74+O74+P74+Q74</f>
        <v>807000</v>
      </c>
      <c r="M74" s="433">
        <f>+M75+M76+M77+M79</f>
        <v>0</v>
      </c>
      <c r="N74" s="433">
        <f>+N75+N76+N77+N79</f>
        <v>0</v>
      </c>
      <c r="O74" s="433">
        <f>+O75+O76+O77+O79+O78+O80+O81</f>
        <v>792000</v>
      </c>
      <c r="P74" s="433">
        <f>+P75+P76+P77+P79+P78+P80+P81</f>
        <v>0</v>
      </c>
      <c r="Q74" s="433">
        <f>+Q75+Q76+Q77+Q79+Q78+Q80+Q81</f>
        <v>15000</v>
      </c>
      <c r="R74" s="404">
        <f>S74+T74+U74+V74+W74</f>
        <v>873000</v>
      </c>
      <c r="S74" s="433">
        <f>+S75+S76+S77+S79</f>
        <v>0</v>
      </c>
      <c r="T74" s="433">
        <f>+T75+T76+T77+T79</f>
        <v>0</v>
      </c>
      <c r="U74" s="433">
        <f>+U75+U76+U77+U79+U78+U80+U81</f>
        <v>803000</v>
      </c>
      <c r="V74" s="433">
        <f>+V75+V76+V77+V79+V78+V80+V81</f>
        <v>0</v>
      </c>
      <c r="W74" s="433">
        <f>+W75+W76+W77+W79+W78+W80+W81</f>
        <v>70000</v>
      </c>
      <c r="X74" s="404">
        <f>Y74+Z74+AA74+AB74+AC74</f>
        <v>873000</v>
      </c>
      <c r="Y74" s="433">
        <f>+Y75+Y76+Y77+Y79</f>
        <v>0</v>
      </c>
      <c r="Z74" s="433">
        <f>+Z75+Z76+Z77+Z79</f>
        <v>0</v>
      </c>
      <c r="AA74" s="433">
        <f>+AA75+AA76+AA77+AA79+AA78+AA80+AA81</f>
        <v>803000</v>
      </c>
      <c r="AB74" s="433">
        <f>+AB75+AB76+AB77+AB79+AB78+AB80+AB81</f>
        <v>0</v>
      </c>
      <c r="AC74" s="570">
        <f>+AC75+AC76+AC77+AC79+AC78+AC80+AC81</f>
        <v>70000</v>
      </c>
    </row>
    <row r="75" spans="1:29" s="359" customFormat="1" ht="15" hidden="1">
      <c r="A75" s="419"/>
      <c r="B75" s="588"/>
      <c r="C75" s="436" t="s">
        <v>122</v>
      </c>
      <c r="D75" s="190">
        <v>421411</v>
      </c>
      <c r="E75" s="191" t="s">
        <v>123</v>
      </c>
      <c r="F75" s="213">
        <f>+G75+H75+I75+J75+K75</f>
        <v>250000</v>
      </c>
      <c r="G75" s="213"/>
      <c r="H75" s="213"/>
      <c r="I75" s="213">
        <v>250000</v>
      </c>
      <c r="J75" s="214"/>
      <c r="K75" s="213">
        <v>0</v>
      </c>
      <c r="L75" s="213">
        <f>+M75+N75+O75+P75+Q75</f>
        <v>250000</v>
      </c>
      <c r="M75" s="213"/>
      <c r="N75" s="213"/>
      <c r="O75" s="213">
        <v>250000</v>
      </c>
      <c r="P75" s="214"/>
      <c r="Q75" s="213">
        <v>0</v>
      </c>
      <c r="R75" s="213">
        <f>+S75+T75+U75+V75+W75</f>
        <v>280000</v>
      </c>
      <c r="S75" s="213"/>
      <c r="T75" s="213"/>
      <c r="U75" s="213">
        <v>230000</v>
      </c>
      <c r="V75" s="214"/>
      <c r="W75" s="213">
        <v>50000</v>
      </c>
      <c r="X75" s="213">
        <f>+Y75+Z75+AA75+AB75+AC75</f>
        <v>280000</v>
      </c>
      <c r="Y75" s="213"/>
      <c r="Z75" s="213"/>
      <c r="AA75" s="213">
        <v>230000</v>
      </c>
      <c r="AB75" s="214"/>
      <c r="AC75" s="476">
        <v>50000</v>
      </c>
    </row>
    <row r="76" spans="1:29" s="359" customFormat="1" ht="15" hidden="1">
      <c r="A76" s="419"/>
      <c r="B76" s="588"/>
      <c r="C76" s="436" t="s">
        <v>124</v>
      </c>
      <c r="D76" s="190">
        <v>421414</v>
      </c>
      <c r="E76" s="191" t="s">
        <v>125</v>
      </c>
      <c r="F76" s="213">
        <f aca="true" t="shared" si="20" ref="F76:F89">+G76+H76+I76+J76+K76</f>
        <v>65000</v>
      </c>
      <c r="G76" s="213"/>
      <c r="H76" s="213"/>
      <c r="I76" s="213">
        <v>55000</v>
      </c>
      <c r="J76" s="456"/>
      <c r="K76" s="213">
        <v>10000</v>
      </c>
      <c r="L76" s="213">
        <f aca="true" t="shared" si="21" ref="L76:L89">+M76+N76+O76+P76+Q76</f>
        <v>60000</v>
      </c>
      <c r="M76" s="213"/>
      <c r="N76" s="213"/>
      <c r="O76" s="213">
        <v>55000</v>
      </c>
      <c r="P76" s="456"/>
      <c r="Q76" s="213">
        <v>5000</v>
      </c>
      <c r="R76" s="213">
        <f aca="true" t="shared" si="22" ref="R76:R89">+S76+T76+U76+V76+W76</f>
        <v>50000</v>
      </c>
      <c r="S76" s="213"/>
      <c r="T76" s="213"/>
      <c r="U76" s="213">
        <v>50000</v>
      </c>
      <c r="V76" s="456"/>
      <c r="W76" s="213"/>
      <c r="X76" s="213">
        <f aca="true" t="shared" si="23" ref="X76:X89">+Y76+Z76+AA76+AB76+AC76</f>
        <v>50000</v>
      </c>
      <c r="Y76" s="213"/>
      <c r="Z76" s="213"/>
      <c r="AA76" s="213">
        <v>50000</v>
      </c>
      <c r="AB76" s="456"/>
      <c r="AC76" s="476"/>
    </row>
    <row r="77" spans="1:29" s="359" customFormat="1" ht="15" hidden="1">
      <c r="A77" s="419"/>
      <c r="B77" s="443"/>
      <c r="C77" s="436" t="s">
        <v>126</v>
      </c>
      <c r="D77" s="190">
        <v>421412</v>
      </c>
      <c r="E77" s="403" t="s">
        <v>127</v>
      </c>
      <c r="F77" s="213">
        <f t="shared" si="20"/>
        <v>350000</v>
      </c>
      <c r="G77" s="214"/>
      <c r="H77" s="214"/>
      <c r="I77" s="214">
        <v>350000</v>
      </c>
      <c r="J77" s="214"/>
      <c r="K77" s="213">
        <v>0</v>
      </c>
      <c r="L77" s="213">
        <f t="shared" si="21"/>
        <v>360000</v>
      </c>
      <c r="M77" s="214"/>
      <c r="N77" s="214"/>
      <c r="O77" s="214">
        <v>350000</v>
      </c>
      <c r="P77" s="214"/>
      <c r="Q77" s="213">
        <v>10000</v>
      </c>
      <c r="R77" s="213">
        <f t="shared" si="22"/>
        <v>410000</v>
      </c>
      <c r="S77" s="214"/>
      <c r="T77" s="214"/>
      <c r="U77" s="214">
        <v>400000</v>
      </c>
      <c r="V77" s="214"/>
      <c r="W77" s="213">
        <v>10000</v>
      </c>
      <c r="X77" s="213">
        <f t="shared" si="23"/>
        <v>410000</v>
      </c>
      <c r="Y77" s="214"/>
      <c r="Z77" s="214"/>
      <c r="AA77" s="214">
        <v>400000</v>
      </c>
      <c r="AB77" s="214"/>
      <c r="AC77" s="476">
        <v>10000</v>
      </c>
    </row>
    <row r="78" spans="1:29" s="359" customFormat="1" ht="15" hidden="1">
      <c r="A78" s="419"/>
      <c r="B78" s="443"/>
      <c r="C78" s="436" t="s">
        <v>128</v>
      </c>
      <c r="D78" s="190">
        <v>4214121</v>
      </c>
      <c r="E78" s="403" t="s">
        <v>129</v>
      </c>
      <c r="F78" s="213">
        <f t="shared" si="20"/>
        <v>0</v>
      </c>
      <c r="G78" s="214"/>
      <c r="H78" s="214"/>
      <c r="I78" s="214">
        <v>0</v>
      </c>
      <c r="J78" s="214"/>
      <c r="K78" s="213">
        <v>0</v>
      </c>
      <c r="L78" s="213">
        <f t="shared" si="21"/>
        <v>0</v>
      </c>
      <c r="M78" s="214"/>
      <c r="N78" s="214"/>
      <c r="O78" s="214">
        <v>0</v>
      </c>
      <c r="P78" s="214"/>
      <c r="Q78" s="213">
        <v>0</v>
      </c>
      <c r="R78" s="213">
        <f t="shared" si="22"/>
        <v>10000</v>
      </c>
      <c r="S78" s="214"/>
      <c r="T78" s="214"/>
      <c r="U78" s="214">
        <v>0</v>
      </c>
      <c r="V78" s="214"/>
      <c r="W78" s="213">
        <v>10000</v>
      </c>
      <c r="X78" s="213">
        <f t="shared" si="23"/>
        <v>10000</v>
      </c>
      <c r="Y78" s="214"/>
      <c r="Z78" s="214"/>
      <c r="AA78" s="214">
        <v>0</v>
      </c>
      <c r="AB78" s="214"/>
      <c r="AC78" s="476">
        <v>10000</v>
      </c>
    </row>
    <row r="79" spans="1:29" s="359" customFormat="1" ht="15" hidden="1">
      <c r="A79" s="419"/>
      <c r="B79" s="443"/>
      <c r="C79" s="436" t="s">
        <v>130</v>
      </c>
      <c r="D79" s="190">
        <v>421419</v>
      </c>
      <c r="E79" s="403" t="s">
        <v>131</v>
      </c>
      <c r="F79" s="213">
        <f t="shared" si="20"/>
        <v>0</v>
      </c>
      <c r="G79" s="214"/>
      <c r="H79" s="214"/>
      <c r="I79" s="214">
        <v>0</v>
      </c>
      <c r="J79" s="214"/>
      <c r="K79" s="213">
        <v>0</v>
      </c>
      <c r="L79" s="213">
        <f t="shared" si="21"/>
        <v>0</v>
      </c>
      <c r="M79" s="214"/>
      <c r="N79" s="214"/>
      <c r="O79" s="214">
        <v>0</v>
      </c>
      <c r="P79" s="214"/>
      <c r="Q79" s="213">
        <v>0</v>
      </c>
      <c r="R79" s="213">
        <f t="shared" si="22"/>
        <v>0</v>
      </c>
      <c r="S79" s="214"/>
      <c r="T79" s="214"/>
      <c r="U79" s="214">
        <v>0</v>
      </c>
      <c r="V79" s="214"/>
      <c r="W79" s="213">
        <v>0</v>
      </c>
      <c r="X79" s="213">
        <f t="shared" si="23"/>
        <v>0</v>
      </c>
      <c r="Y79" s="214"/>
      <c r="Z79" s="214"/>
      <c r="AA79" s="214">
        <v>0</v>
      </c>
      <c r="AB79" s="214"/>
      <c r="AC79" s="476">
        <v>0</v>
      </c>
    </row>
    <row r="80" spans="1:29" s="359" customFormat="1" ht="15" hidden="1">
      <c r="A80" s="419"/>
      <c r="B80" s="443"/>
      <c r="C80" s="436" t="s">
        <v>132</v>
      </c>
      <c r="D80" s="190">
        <v>421421</v>
      </c>
      <c r="E80" s="403" t="s">
        <v>133</v>
      </c>
      <c r="F80" s="213">
        <f t="shared" si="20"/>
        <v>135000</v>
      </c>
      <c r="G80" s="214"/>
      <c r="H80" s="214"/>
      <c r="I80" s="214">
        <v>135000</v>
      </c>
      <c r="J80" s="214"/>
      <c r="K80" s="213">
        <v>0</v>
      </c>
      <c r="L80" s="213">
        <f t="shared" si="21"/>
        <v>135000</v>
      </c>
      <c r="M80" s="214"/>
      <c r="N80" s="214"/>
      <c r="O80" s="214">
        <v>135000</v>
      </c>
      <c r="P80" s="214"/>
      <c r="Q80" s="213">
        <v>0</v>
      </c>
      <c r="R80" s="213">
        <f t="shared" si="22"/>
        <v>120000</v>
      </c>
      <c r="S80" s="214"/>
      <c r="T80" s="214"/>
      <c r="U80" s="214">
        <v>120000</v>
      </c>
      <c r="V80" s="214"/>
      <c r="W80" s="213">
        <v>0</v>
      </c>
      <c r="X80" s="213">
        <f t="shared" si="23"/>
        <v>120000</v>
      </c>
      <c r="Y80" s="214"/>
      <c r="Z80" s="214"/>
      <c r="AA80" s="214">
        <v>120000</v>
      </c>
      <c r="AB80" s="214"/>
      <c r="AC80" s="476">
        <v>0</v>
      </c>
    </row>
    <row r="81" spans="1:29" s="359" customFormat="1" ht="15" hidden="1">
      <c r="A81" s="419"/>
      <c r="B81" s="443"/>
      <c r="C81" s="436" t="s">
        <v>134</v>
      </c>
      <c r="D81" s="190">
        <v>421429</v>
      </c>
      <c r="E81" s="403" t="s">
        <v>135</v>
      </c>
      <c r="F81" s="213">
        <f t="shared" si="20"/>
        <v>2000</v>
      </c>
      <c r="G81" s="214"/>
      <c r="H81" s="214"/>
      <c r="I81" s="214">
        <v>2000</v>
      </c>
      <c r="J81" s="214"/>
      <c r="K81" s="213">
        <v>0</v>
      </c>
      <c r="L81" s="213">
        <f t="shared" si="21"/>
        <v>2000</v>
      </c>
      <c r="M81" s="214"/>
      <c r="N81" s="214"/>
      <c r="O81" s="214">
        <v>2000</v>
      </c>
      <c r="P81" s="214"/>
      <c r="Q81" s="213">
        <v>0</v>
      </c>
      <c r="R81" s="213">
        <f t="shared" si="22"/>
        <v>3000</v>
      </c>
      <c r="S81" s="214"/>
      <c r="T81" s="214"/>
      <c r="U81" s="214">
        <v>3000</v>
      </c>
      <c r="V81" s="214"/>
      <c r="W81" s="213">
        <v>0</v>
      </c>
      <c r="X81" s="213">
        <f t="shared" si="23"/>
        <v>3000</v>
      </c>
      <c r="Y81" s="214"/>
      <c r="Z81" s="214"/>
      <c r="AA81" s="214">
        <v>3000</v>
      </c>
      <c r="AB81" s="214"/>
      <c r="AC81" s="476">
        <v>0</v>
      </c>
    </row>
    <row r="82" spans="1:29" s="359" customFormat="1" ht="15">
      <c r="A82" s="419"/>
      <c r="B82" s="444"/>
      <c r="C82" s="441" t="s">
        <v>136</v>
      </c>
      <c r="D82" s="281">
        <v>421500</v>
      </c>
      <c r="E82" s="435" t="s">
        <v>137</v>
      </c>
      <c r="F82" s="404">
        <f t="shared" si="20"/>
        <v>848500</v>
      </c>
      <c r="G82" s="433">
        <f>+G84+G85+G86+G87</f>
        <v>0</v>
      </c>
      <c r="H82" s="433">
        <f>+H84+H85+H86+H87</f>
        <v>0</v>
      </c>
      <c r="I82" s="433">
        <f>+I84+I85+I86+I87+I83+I88</f>
        <v>848500</v>
      </c>
      <c r="J82" s="433">
        <f>+J84+J85+J86+J87+J83+J88</f>
        <v>0</v>
      </c>
      <c r="K82" s="433">
        <f>+K84+K85+K86+K87+K83+K88</f>
        <v>0</v>
      </c>
      <c r="L82" s="404">
        <f t="shared" si="21"/>
        <v>848500</v>
      </c>
      <c r="M82" s="433">
        <f>+M84+M85+M86+M87</f>
        <v>0</v>
      </c>
      <c r="N82" s="433">
        <f>+N84+N85+N86+N87</f>
        <v>0</v>
      </c>
      <c r="O82" s="433">
        <f>+O84+O85+O86+O87+O83+O88</f>
        <v>848500</v>
      </c>
      <c r="P82" s="433">
        <f>+P84+P85+P86+P87+P83+P88</f>
        <v>0</v>
      </c>
      <c r="Q82" s="433">
        <f>+Q84+Q85+Q86+Q87+Q83+Q88</f>
        <v>0</v>
      </c>
      <c r="R82" s="404">
        <f t="shared" si="22"/>
        <v>1035000</v>
      </c>
      <c r="S82" s="433">
        <f>+S84+S85+S86+S87</f>
        <v>0</v>
      </c>
      <c r="T82" s="433">
        <f>+T84+T85+T86+T87</f>
        <v>0</v>
      </c>
      <c r="U82" s="433">
        <f>+U84+U85+U86+U87+U83+U88</f>
        <v>885000</v>
      </c>
      <c r="V82" s="433">
        <f>+V84+V85+V86+V87+V83+V88</f>
        <v>0</v>
      </c>
      <c r="W82" s="433">
        <f>+W84+W85+W86+W87+W83+W88</f>
        <v>150000</v>
      </c>
      <c r="X82" s="404">
        <f t="shared" si="23"/>
        <v>1211000</v>
      </c>
      <c r="Y82" s="433">
        <f>+Y84+Y85+Y86+Y87</f>
        <v>0</v>
      </c>
      <c r="Z82" s="433">
        <f>+Z84+Z85+Z86+Z87</f>
        <v>0</v>
      </c>
      <c r="AA82" s="433">
        <f>+AA84+AA85+AA86+AA87+AA83+AA88</f>
        <v>1061000</v>
      </c>
      <c r="AB82" s="433">
        <f>+AB84+AB85+AB86+AB87+AB83+AB88</f>
        <v>0</v>
      </c>
      <c r="AC82" s="570">
        <f>+AC84+AC85+AC86+AC87+AC83+AC88</f>
        <v>150000</v>
      </c>
    </row>
    <row r="83" spans="1:31" s="359" customFormat="1" ht="15" hidden="1">
      <c r="A83" s="445"/>
      <c r="B83" s="444"/>
      <c r="C83" s="446" t="s">
        <v>138</v>
      </c>
      <c r="D83" s="190">
        <v>421511</v>
      </c>
      <c r="E83" s="403" t="s">
        <v>139</v>
      </c>
      <c r="F83" s="213">
        <f t="shared" si="20"/>
        <v>67500</v>
      </c>
      <c r="G83" s="433">
        <v>0</v>
      </c>
      <c r="H83" s="433">
        <v>0</v>
      </c>
      <c r="I83" s="214">
        <v>67500</v>
      </c>
      <c r="J83" s="433">
        <v>0</v>
      </c>
      <c r="K83" s="404">
        <v>0</v>
      </c>
      <c r="L83" s="213">
        <f t="shared" si="21"/>
        <v>67500</v>
      </c>
      <c r="M83" s="433">
        <v>0</v>
      </c>
      <c r="N83" s="433">
        <v>0</v>
      </c>
      <c r="O83" s="214">
        <v>67500</v>
      </c>
      <c r="P83" s="433">
        <v>0</v>
      </c>
      <c r="Q83" s="404">
        <v>0</v>
      </c>
      <c r="R83" s="213">
        <f t="shared" si="22"/>
        <v>95000</v>
      </c>
      <c r="S83" s="433">
        <v>0</v>
      </c>
      <c r="T83" s="433">
        <v>0</v>
      </c>
      <c r="U83" s="214">
        <v>95000</v>
      </c>
      <c r="V83" s="433">
        <v>0</v>
      </c>
      <c r="W83" s="404">
        <v>0</v>
      </c>
      <c r="X83" s="213">
        <f t="shared" si="23"/>
        <v>117000</v>
      </c>
      <c r="Y83" s="433">
        <v>0</v>
      </c>
      <c r="Z83" s="433">
        <v>0</v>
      </c>
      <c r="AA83" s="214">
        <f>95000+22000</f>
        <v>117000</v>
      </c>
      <c r="AB83" s="433">
        <v>0</v>
      </c>
      <c r="AC83" s="570">
        <v>0</v>
      </c>
      <c r="AE83" s="359">
        <f>95000-37229.87</f>
        <v>57770.13</v>
      </c>
    </row>
    <row r="84" spans="1:31" s="359" customFormat="1" ht="15" hidden="1">
      <c r="A84" s="445"/>
      <c r="B84" s="588"/>
      <c r="C84" s="447" t="s">
        <v>140</v>
      </c>
      <c r="D84" s="190">
        <v>421512</v>
      </c>
      <c r="E84" s="191" t="s">
        <v>141</v>
      </c>
      <c r="F84" s="213">
        <f t="shared" si="20"/>
        <v>510500</v>
      </c>
      <c r="G84" s="213"/>
      <c r="H84" s="213"/>
      <c r="I84" s="213">
        <v>510500</v>
      </c>
      <c r="J84" s="214"/>
      <c r="K84" s="213">
        <v>0</v>
      </c>
      <c r="L84" s="213">
        <f t="shared" si="21"/>
        <v>510500</v>
      </c>
      <c r="M84" s="213"/>
      <c r="N84" s="213"/>
      <c r="O84" s="213">
        <v>510500</v>
      </c>
      <c r="P84" s="214"/>
      <c r="Q84" s="213">
        <v>0</v>
      </c>
      <c r="R84" s="213">
        <f t="shared" si="22"/>
        <v>580000</v>
      </c>
      <c r="S84" s="213"/>
      <c r="T84" s="213"/>
      <c r="U84" s="213">
        <v>580000</v>
      </c>
      <c r="V84" s="214"/>
      <c r="W84" s="213">
        <v>0</v>
      </c>
      <c r="X84" s="213">
        <f t="shared" si="23"/>
        <v>580000</v>
      </c>
      <c r="Y84" s="213"/>
      <c r="Z84" s="213"/>
      <c r="AA84" s="213">
        <v>580000</v>
      </c>
      <c r="AB84" s="214"/>
      <c r="AC84" s="476">
        <v>0</v>
      </c>
      <c r="AE84" s="359">
        <v>-78864.21</v>
      </c>
    </row>
    <row r="85" spans="1:31" s="359" customFormat="1" ht="15" hidden="1">
      <c r="A85" s="445"/>
      <c r="B85" s="588"/>
      <c r="C85" s="447" t="s">
        <v>142</v>
      </c>
      <c r="D85" s="190">
        <v>421519</v>
      </c>
      <c r="E85" s="191" t="s">
        <v>143</v>
      </c>
      <c r="F85" s="213">
        <f t="shared" si="20"/>
        <v>0</v>
      </c>
      <c r="G85" s="213"/>
      <c r="H85" s="213"/>
      <c r="I85" s="213">
        <v>0</v>
      </c>
      <c r="J85" s="214"/>
      <c r="K85" s="213">
        <v>0</v>
      </c>
      <c r="L85" s="213">
        <f t="shared" si="21"/>
        <v>0</v>
      </c>
      <c r="M85" s="213"/>
      <c r="N85" s="213"/>
      <c r="O85" s="213">
        <v>0</v>
      </c>
      <c r="P85" s="214"/>
      <c r="Q85" s="213">
        <v>0</v>
      </c>
      <c r="R85" s="213">
        <f t="shared" si="22"/>
        <v>0</v>
      </c>
      <c r="S85" s="213"/>
      <c r="T85" s="213"/>
      <c r="U85" s="213">
        <v>0</v>
      </c>
      <c r="V85" s="214"/>
      <c r="W85" s="213">
        <v>0</v>
      </c>
      <c r="X85" s="213">
        <f t="shared" si="23"/>
        <v>0</v>
      </c>
      <c r="Y85" s="213"/>
      <c r="Z85" s="213"/>
      <c r="AA85" s="213">
        <v>0</v>
      </c>
      <c r="AB85" s="214"/>
      <c r="AC85" s="476">
        <v>0</v>
      </c>
      <c r="AE85" s="359">
        <f>SUM(AE83:AE84)</f>
        <v>-21094.08000000001</v>
      </c>
    </row>
    <row r="86" spans="1:29" s="359" customFormat="1" ht="15" hidden="1">
      <c r="A86" s="445"/>
      <c r="B86" s="588"/>
      <c r="C86" s="447" t="s">
        <v>144</v>
      </c>
      <c r="D86" s="190">
        <v>421521</v>
      </c>
      <c r="E86" s="191" t="s">
        <v>145</v>
      </c>
      <c r="F86" s="213">
        <f t="shared" si="20"/>
        <v>41500</v>
      </c>
      <c r="G86" s="213"/>
      <c r="H86" s="213"/>
      <c r="I86" s="213">
        <v>41500</v>
      </c>
      <c r="J86" s="214"/>
      <c r="K86" s="213">
        <v>0</v>
      </c>
      <c r="L86" s="213">
        <f t="shared" si="21"/>
        <v>41500</v>
      </c>
      <c r="M86" s="213"/>
      <c r="N86" s="213"/>
      <c r="O86" s="213">
        <v>41500</v>
      </c>
      <c r="P86" s="214"/>
      <c r="Q86" s="213">
        <v>0</v>
      </c>
      <c r="R86" s="213">
        <f t="shared" si="22"/>
        <v>60000</v>
      </c>
      <c r="S86" s="213"/>
      <c r="T86" s="213"/>
      <c r="U86" s="213">
        <v>60000</v>
      </c>
      <c r="V86" s="214"/>
      <c r="W86" s="213">
        <v>0</v>
      </c>
      <c r="X86" s="213">
        <f t="shared" si="23"/>
        <v>214000</v>
      </c>
      <c r="Y86" s="213"/>
      <c r="Z86" s="213"/>
      <c r="AA86" s="213">
        <f>60000+154000</f>
        <v>214000</v>
      </c>
      <c r="AB86" s="214"/>
      <c r="AC86" s="476">
        <v>0</v>
      </c>
    </row>
    <row r="87" spans="1:29" s="359" customFormat="1" ht="15" hidden="1">
      <c r="A87" s="445"/>
      <c r="B87" s="448"/>
      <c r="C87" s="447" t="s">
        <v>146</v>
      </c>
      <c r="D87" s="190">
        <v>421513</v>
      </c>
      <c r="E87" s="403" t="s">
        <v>147</v>
      </c>
      <c r="F87" s="213">
        <f t="shared" si="20"/>
        <v>149000</v>
      </c>
      <c r="G87" s="214"/>
      <c r="H87" s="214"/>
      <c r="I87" s="214">
        <v>149000</v>
      </c>
      <c r="J87" s="214"/>
      <c r="K87" s="213">
        <v>0</v>
      </c>
      <c r="L87" s="213">
        <f t="shared" si="21"/>
        <v>149000</v>
      </c>
      <c r="M87" s="214"/>
      <c r="N87" s="214"/>
      <c r="O87" s="214">
        <v>149000</v>
      </c>
      <c r="P87" s="214"/>
      <c r="Q87" s="213">
        <v>0</v>
      </c>
      <c r="R87" s="213">
        <f t="shared" si="22"/>
        <v>150000</v>
      </c>
      <c r="S87" s="214"/>
      <c r="T87" s="214"/>
      <c r="U87" s="214">
        <v>150000</v>
      </c>
      <c r="V87" s="214"/>
      <c r="W87" s="213">
        <v>0</v>
      </c>
      <c r="X87" s="213">
        <f t="shared" si="23"/>
        <v>150000</v>
      </c>
      <c r="Y87" s="214"/>
      <c r="Z87" s="214"/>
      <c r="AA87" s="214">
        <v>150000</v>
      </c>
      <c r="AB87" s="214"/>
      <c r="AC87" s="476">
        <v>0</v>
      </c>
    </row>
    <row r="88" spans="1:29" s="359" customFormat="1" ht="15" hidden="1">
      <c r="A88" s="445"/>
      <c r="B88" s="448"/>
      <c r="C88" s="449" t="s">
        <v>148</v>
      </c>
      <c r="D88" s="190">
        <v>421522</v>
      </c>
      <c r="E88" s="191" t="s">
        <v>149</v>
      </c>
      <c r="F88" s="213">
        <f t="shared" si="20"/>
        <v>80000</v>
      </c>
      <c r="G88" s="214"/>
      <c r="H88" s="214"/>
      <c r="I88" s="214">
        <v>80000</v>
      </c>
      <c r="J88" s="214"/>
      <c r="K88" s="213">
        <v>0</v>
      </c>
      <c r="L88" s="213">
        <f t="shared" si="21"/>
        <v>80000</v>
      </c>
      <c r="M88" s="214"/>
      <c r="N88" s="214"/>
      <c r="O88" s="214">
        <v>80000</v>
      </c>
      <c r="P88" s="214"/>
      <c r="Q88" s="213">
        <v>0</v>
      </c>
      <c r="R88" s="213">
        <f t="shared" si="22"/>
        <v>150000</v>
      </c>
      <c r="S88" s="214"/>
      <c r="T88" s="214"/>
      <c r="U88" s="214">
        <v>0</v>
      </c>
      <c r="V88" s="214"/>
      <c r="W88" s="213">
        <v>150000</v>
      </c>
      <c r="X88" s="213">
        <f t="shared" si="23"/>
        <v>150000</v>
      </c>
      <c r="Y88" s="214"/>
      <c r="Z88" s="214"/>
      <c r="AA88" s="214">
        <v>0</v>
      </c>
      <c r="AB88" s="214"/>
      <c r="AC88" s="476">
        <v>150000</v>
      </c>
    </row>
    <row r="89" spans="1:29" s="359" customFormat="1" ht="15">
      <c r="A89" s="419"/>
      <c r="B89" s="450"/>
      <c r="C89" s="441" t="s">
        <v>150</v>
      </c>
      <c r="D89" s="442">
        <v>421622</v>
      </c>
      <c r="E89" s="435" t="s">
        <v>151</v>
      </c>
      <c r="F89" s="404">
        <f t="shared" si="20"/>
        <v>295000</v>
      </c>
      <c r="G89" s="433"/>
      <c r="H89" s="433"/>
      <c r="I89" s="457">
        <v>270000</v>
      </c>
      <c r="J89" s="433"/>
      <c r="K89" s="404">
        <v>25000</v>
      </c>
      <c r="L89" s="404">
        <f t="shared" si="21"/>
        <v>264000</v>
      </c>
      <c r="M89" s="433"/>
      <c r="N89" s="433"/>
      <c r="O89" s="457">
        <v>264000</v>
      </c>
      <c r="P89" s="433"/>
      <c r="Q89" s="404">
        <v>0</v>
      </c>
      <c r="R89" s="404">
        <f t="shared" si="22"/>
        <v>230000</v>
      </c>
      <c r="S89" s="433"/>
      <c r="T89" s="433"/>
      <c r="U89" s="457">
        <v>150000</v>
      </c>
      <c r="V89" s="433"/>
      <c r="W89" s="404">
        <v>80000</v>
      </c>
      <c r="X89" s="404">
        <f t="shared" si="23"/>
        <v>230000</v>
      </c>
      <c r="Y89" s="433"/>
      <c r="Z89" s="433"/>
      <c r="AA89" s="457">
        <v>150000</v>
      </c>
      <c r="AB89" s="433"/>
      <c r="AC89" s="570">
        <v>80000</v>
      </c>
    </row>
    <row r="90" spans="1:29" s="359" customFormat="1" ht="24">
      <c r="A90" s="419"/>
      <c r="B90" s="450"/>
      <c r="C90" s="441" t="s">
        <v>152</v>
      </c>
      <c r="D90" s="442">
        <v>421625</v>
      </c>
      <c r="E90" s="435" t="s">
        <v>153</v>
      </c>
      <c r="F90" s="404">
        <f>G90+H90+I90+J90+K90</f>
        <v>285000</v>
      </c>
      <c r="G90" s="433"/>
      <c r="H90" s="433"/>
      <c r="I90" s="457">
        <v>235000</v>
      </c>
      <c r="J90" s="433"/>
      <c r="K90" s="404">
        <v>50000</v>
      </c>
      <c r="L90" s="404">
        <f>M90+N90+O90+P90+Q90</f>
        <v>235000</v>
      </c>
      <c r="M90" s="433"/>
      <c r="N90" s="433"/>
      <c r="O90" s="457">
        <v>235000</v>
      </c>
      <c r="P90" s="433"/>
      <c r="Q90" s="404">
        <v>0</v>
      </c>
      <c r="R90" s="404">
        <f>S90+T90+U90+V90+W90</f>
        <v>280000</v>
      </c>
      <c r="S90" s="433"/>
      <c r="T90" s="433"/>
      <c r="U90" s="457">
        <v>200000</v>
      </c>
      <c r="V90" s="433"/>
      <c r="W90" s="404">
        <v>80000</v>
      </c>
      <c r="X90" s="404">
        <f>Y90+Z90+AA90+AB90+AC90</f>
        <v>280000</v>
      </c>
      <c r="Y90" s="433"/>
      <c r="Z90" s="433"/>
      <c r="AA90" s="457">
        <v>200000</v>
      </c>
      <c r="AB90" s="433"/>
      <c r="AC90" s="570">
        <v>80000</v>
      </c>
    </row>
    <row r="91" spans="1:29" s="359" customFormat="1" ht="15">
      <c r="A91" s="423"/>
      <c r="B91" s="431"/>
      <c r="C91" s="441" t="s">
        <v>154</v>
      </c>
      <c r="D91" s="442">
        <v>421911</v>
      </c>
      <c r="E91" s="435" t="s">
        <v>155</v>
      </c>
      <c r="F91" s="404">
        <f>G91+H91+I91+J91+K91</f>
        <v>20000</v>
      </c>
      <c r="G91" s="433"/>
      <c r="H91" s="433"/>
      <c r="I91" s="433">
        <v>0</v>
      </c>
      <c r="J91" s="433"/>
      <c r="K91" s="213">
        <v>20000</v>
      </c>
      <c r="L91" s="404">
        <f>M91+N91+O91+P91+Q91</f>
        <v>50000</v>
      </c>
      <c r="M91" s="433"/>
      <c r="N91" s="433"/>
      <c r="O91" s="433">
        <v>0</v>
      </c>
      <c r="P91" s="433"/>
      <c r="Q91" s="213">
        <v>50000</v>
      </c>
      <c r="R91" s="404">
        <f>S91+T91+U91+V91+W91</f>
        <v>20000</v>
      </c>
      <c r="S91" s="433"/>
      <c r="T91" s="433"/>
      <c r="U91" s="433">
        <v>0</v>
      </c>
      <c r="V91" s="433"/>
      <c r="W91" s="213">
        <v>20000</v>
      </c>
      <c r="X91" s="404">
        <f>Y91+Z91+AA91+AB91+AC91</f>
        <v>20000</v>
      </c>
      <c r="Y91" s="433"/>
      <c r="Z91" s="433"/>
      <c r="AA91" s="433">
        <v>0</v>
      </c>
      <c r="AB91" s="433"/>
      <c r="AC91" s="476">
        <v>20000</v>
      </c>
    </row>
    <row r="92" spans="1:29" s="359" customFormat="1" ht="15">
      <c r="A92" s="451">
        <v>2</v>
      </c>
      <c r="B92" s="281">
        <v>422000</v>
      </c>
      <c r="C92" s="190"/>
      <c r="D92" s="586" t="s">
        <v>156</v>
      </c>
      <c r="E92" s="586"/>
      <c r="F92" s="404">
        <f aca="true" t="shared" si="24" ref="F92:F103">+G92+H92+I92+J92+K92</f>
        <v>1390000</v>
      </c>
      <c r="G92" s="291">
        <f>+G93+G98</f>
        <v>0</v>
      </c>
      <c r="H92" s="291">
        <f>+H93+H98</f>
        <v>0</v>
      </c>
      <c r="I92" s="291">
        <f>+I93+I98</f>
        <v>1160000</v>
      </c>
      <c r="J92" s="291">
        <f>+J93+J98</f>
        <v>0</v>
      </c>
      <c r="K92" s="291">
        <f>+K93+K98</f>
        <v>230000</v>
      </c>
      <c r="L92" s="404">
        <f aca="true" t="shared" si="25" ref="L92:L100">+M92+N92+O92+P92+Q92</f>
        <v>1146000</v>
      </c>
      <c r="M92" s="291">
        <f>+M93+M98</f>
        <v>0</v>
      </c>
      <c r="N92" s="291">
        <f>+N93+N98</f>
        <v>0</v>
      </c>
      <c r="O92" s="291">
        <f>+O93+O98</f>
        <v>981000</v>
      </c>
      <c r="P92" s="291">
        <f>+P93+P98</f>
        <v>0</v>
      </c>
      <c r="Q92" s="291">
        <f>+Q93+Q98</f>
        <v>165000</v>
      </c>
      <c r="R92" s="404">
        <f aca="true" t="shared" si="26" ref="R92:R100">+S92+T92+U92+V92+W92</f>
        <v>1036000</v>
      </c>
      <c r="S92" s="291">
        <f>+S93+S98</f>
        <v>0</v>
      </c>
      <c r="T92" s="291">
        <f>+T93+T98</f>
        <v>0</v>
      </c>
      <c r="U92" s="291">
        <f>+U93+U98</f>
        <v>831000</v>
      </c>
      <c r="V92" s="291">
        <f>+V93+V98</f>
        <v>0</v>
      </c>
      <c r="W92" s="291">
        <f>+W93+W98</f>
        <v>205000</v>
      </c>
      <c r="X92" s="404">
        <f aca="true" t="shared" si="27" ref="X92:X100">+Y92+Z92+AA92+AB92+AC92</f>
        <v>1036000</v>
      </c>
      <c r="Y92" s="291">
        <f>+Y93+Y98</f>
        <v>0</v>
      </c>
      <c r="Z92" s="291">
        <f>+Z93+Z98</f>
        <v>0</v>
      </c>
      <c r="AA92" s="291">
        <f>+AA93+AA98</f>
        <v>831000</v>
      </c>
      <c r="AB92" s="548">
        <f>+AB93+AB98</f>
        <v>0</v>
      </c>
      <c r="AC92" s="567">
        <f>+AC93+AC98</f>
        <v>205000</v>
      </c>
    </row>
    <row r="93" spans="1:29" s="359" customFormat="1" ht="24">
      <c r="A93" s="452"/>
      <c r="B93" s="189"/>
      <c r="C93" s="276" t="s">
        <v>157</v>
      </c>
      <c r="D93" s="281">
        <v>422100</v>
      </c>
      <c r="E93" s="453" t="s">
        <v>158</v>
      </c>
      <c r="F93" s="213">
        <f t="shared" si="24"/>
        <v>15000</v>
      </c>
      <c r="G93" s="404"/>
      <c r="H93" s="404"/>
      <c r="I93" s="404">
        <f>+I94+I95+I96</f>
        <v>0</v>
      </c>
      <c r="J93" s="404">
        <f>+J94+J95+J96</f>
        <v>0</v>
      </c>
      <c r="K93" s="404">
        <f>+K94+K95+K96</f>
        <v>15000</v>
      </c>
      <c r="L93" s="213">
        <f t="shared" si="25"/>
        <v>15000</v>
      </c>
      <c r="M93" s="404">
        <f>+M94+M95+M96</f>
        <v>0</v>
      </c>
      <c r="N93" s="404">
        <f>+N94+N95+N96</f>
        <v>0</v>
      </c>
      <c r="O93" s="404">
        <f>+O94+O95+O96</f>
        <v>0</v>
      </c>
      <c r="P93" s="404">
        <f>+P94+P95+P96</f>
        <v>0</v>
      </c>
      <c r="Q93" s="404">
        <f>+Q94+Q95+Q96</f>
        <v>15000</v>
      </c>
      <c r="R93" s="213">
        <f t="shared" si="26"/>
        <v>25000</v>
      </c>
      <c r="S93" s="404">
        <f>+S94+S95+S96</f>
        <v>0</v>
      </c>
      <c r="T93" s="404">
        <f>+T94+T95+T96</f>
        <v>0</v>
      </c>
      <c r="U93" s="404">
        <f>+U94+U95+U96</f>
        <v>0</v>
      </c>
      <c r="V93" s="404">
        <f>+V94+V95+V96</f>
        <v>0</v>
      </c>
      <c r="W93" s="404">
        <f>+W94+W95+W96</f>
        <v>25000</v>
      </c>
      <c r="X93" s="213">
        <f t="shared" si="27"/>
        <v>25000</v>
      </c>
      <c r="Y93" s="404">
        <f>+Y94+Y95+Y96</f>
        <v>0</v>
      </c>
      <c r="Z93" s="404">
        <f>+Z94+Z95+Z96</f>
        <v>0</v>
      </c>
      <c r="AA93" s="404">
        <f>+AA94+AA95+AA96</f>
        <v>0</v>
      </c>
      <c r="AB93" s="433">
        <f>+AB94+AB95+AB96</f>
        <v>0</v>
      </c>
      <c r="AC93" s="570">
        <f>+AC94+AC95+AC96</f>
        <v>25000</v>
      </c>
    </row>
    <row r="94" spans="1:29" s="359" customFormat="1" ht="15" hidden="1">
      <c r="A94" s="454"/>
      <c r="B94" s="590"/>
      <c r="C94" s="436" t="s">
        <v>159</v>
      </c>
      <c r="D94" s="190">
        <v>422111</v>
      </c>
      <c r="E94" s="191" t="s">
        <v>158</v>
      </c>
      <c r="F94" s="213">
        <f t="shared" si="24"/>
        <v>0</v>
      </c>
      <c r="G94" s="213"/>
      <c r="H94" s="213"/>
      <c r="I94" s="213">
        <v>0</v>
      </c>
      <c r="J94" s="214"/>
      <c r="K94" s="213">
        <v>0</v>
      </c>
      <c r="L94" s="213">
        <f t="shared" si="25"/>
        <v>0</v>
      </c>
      <c r="M94" s="213"/>
      <c r="N94" s="213"/>
      <c r="O94" s="213">
        <v>0</v>
      </c>
      <c r="P94" s="214"/>
      <c r="Q94" s="213">
        <v>0</v>
      </c>
      <c r="R94" s="213">
        <f t="shared" si="26"/>
        <v>0</v>
      </c>
      <c r="S94" s="213"/>
      <c r="T94" s="213"/>
      <c r="U94" s="213">
        <v>0</v>
      </c>
      <c r="V94" s="214"/>
      <c r="W94" s="213">
        <v>0</v>
      </c>
      <c r="X94" s="213">
        <f t="shared" si="27"/>
        <v>0</v>
      </c>
      <c r="Y94" s="213"/>
      <c r="Z94" s="213"/>
      <c r="AA94" s="213">
        <v>0</v>
      </c>
      <c r="AB94" s="214"/>
      <c r="AC94" s="476">
        <v>0</v>
      </c>
    </row>
    <row r="95" spans="1:29" s="359" customFormat="1" ht="15" hidden="1">
      <c r="A95" s="454"/>
      <c r="B95" s="590"/>
      <c r="C95" s="436" t="s">
        <v>160</v>
      </c>
      <c r="D95" s="190">
        <v>422121</v>
      </c>
      <c r="E95" s="191" t="s">
        <v>161</v>
      </c>
      <c r="F95" s="213">
        <f t="shared" si="24"/>
        <v>0</v>
      </c>
      <c r="G95" s="213"/>
      <c r="H95" s="213"/>
      <c r="I95" s="213">
        <v>0</v>
      </c>
      <c r="J95" s="214"/>
      <c r="K95" s="213">
        <v>0</v>
      </c>
      <c r="L95" s="213">
        <f t="shared" si="25"/>
        <v>0</v>
      </c>
      <c r="M95" s="213"/>
      <c r="N95" s="213"/>
      <c r="O95" s="213">
        <v>0</v>
      </c>
      <c r="P95" s="214"/>
      <c r="Q95" s="213">
        <v>0</v>
      </c>
      <c r="R95" s="213">
        <f t="shared" si="26"/>
        <v>10000</v>
      </c>
      <c r="S95" s="213"/>
      <c r="T95" s="213"/>
      <c r="U95" s="213">
        <v>0</v>
      </c>
      <c r="V95" s="214"/>
      <c r="W95" s="213">
        <v>10000</v>
      </c>
      <c r="X95" s="213">
        <f t="shared" si="27"/>
        <v>10000</v>
      </c>
      <c r="Y95" s="213"/>
      <c r="Z95" s="213"/>
      <c r="AA95" s="213">
        <v>0</v>
      </c>
      <c r="AB95" s="214"/>
      <c r="AC95" s="476">
        <v>10000</v>
      </c>
    </row>
    <row r="96" spans="1:29" s="359" customFormat="1" ht="15" hidden="1">
      <c r="A96" s="454"/>
      <c r="B96" s="590"/>
      <c r="C96" s="436" t="s">
        <v>162</v>
      </c>
      <c r="D96" s="190">
        <v>422199</v>
      </c>
      <c r="E96" s="191" t="s">
        <v>163</v>
      </c>
      <c r="F96" s="213">
        <f t="shared" si="24"/>
        <v>15000</v>
      </c>
      <c r="G96" s="213"/>
      <c r="H96" s="213"/>
      <c r="I96" s="213">
        <v>0</v>
      </c>
      <c r="J96" s="214"/>
      <c r="K96" s="213">
        <v>15000</v>
      </c>
      <c r="L96" s="213">
        <f t="shared" si="25"/>
        <v>15000</v>
      </c>
      <c r="M96" s="213"/>
      <c r="N96" s="213"/>
      <c r="O96" s="213">
        <v>0</v>
      </c>
      <c r="P96" s="214"/>
      <c r="Q96" s="213">
        <v>15000</v>
      </c>
      <c r="R96" s="213">
        <f t="shared" si="26"/>
        <v>15000</v>
      </c>
      <c r="S96" s="213"/>
      <c r="T96" s="213"/>
      <c r="U96" s="213">
        <v>0</v>
      </c>
      <c r="V96" s="214"/>
      <c r="W96" s="213">
        <v>15000</v>
      </c>
      <c r="X96" s="213">
        <f t="shared" si="27"/>
        <v>15000</v>
      </c>
      <c r="Y96" s="213"/>
      <c r="Z96" s="213"/>
      <c r="AA96" s="213">
        <v>0</v>
      </c>
      <c r="AB96" s="214"/>
      <c r="AC96" s="476">
        <v>15000</v>
      </c>
    </row>
    <row r="97" spans="1:29" s="359" customFormat="1" ht="24">
      <c r="A97" s="454"/>
      <c r="B97" s="590"/>
      <c r="C97" s="276" t="s">
        <v>164</v>
      </c>
      <c r="D97" s="281">
        <v>422200</v>
      </c>
      <c r="E97" s="453" t="s">
        <v>165</v>
      </c>
      <c r="F97" s="213">
        <f t="shared" si="24"/>
        <v>0</v>
      </c>
      <c r="G97" s="213"/>
      <c r="H97" s="213"/>
      <c r="I97" s="213">
        <v>0</v>
      </c>
      <c r="J97" s="214"/>
      <c r="K97" s="213">
        <v>0</v>
      </c>
      <c r="L97" s="213">
        <f t="shared" si="25"/>
        <v>0</v>
      </c>
      <c r="M97" s="213"/>
      <c r="N97" s="213"/>
      <c r="O97" s="213">
        <v>0</v>
      </c>
      <c r="P97" s="214"/>
      <c r="Q97" s="213">
        <v>0</v>
      </c>
      <c r="R97" s="213">
        <f t="shared" si="26"/>
        <v>0</v>
      </c>
      <c r="S97" s="213"/>
      <c r="T97" s="213"/>
      <c r="U97" s="213">
        <v>0</v>
      </c>
      <c r="V97" s="214"/>
      <c r="W97" s="213">
        <v>0</v>
      </c>
      <c r="X97" s="213">
        <f t="shared" si="27"/>
        <v>0</v>
      </c>
      <c r="Y97" s="213"/>
      <c r="Z97" s="213"/>
      <c r="AA97" s="213">
        <v>0</v>
      </c>
      <c r="AB97" s="214"/>
      <c r="AC97" s="476">
        <v>0</v>
      </c>
    </row>
    <row r="98" spans="1:29" s="359" customFormat="1" ht="15">
      <c r="A98" s="454"/>
      <c r="B98" s="189"/>
      <c r="C98" s="276" t="s">
        <v>166</v>
      </c>
      <c r="D98" s="281">
        <v>422300</v>
      </c>
      <c r="E98" s="453" t="s">
        <v>167</v>
      </c>
      <c r="F98" s="404">
        <f t="shared" si="24"/>
        <v>1375000</v>
      </c>
      <c r="G98" s="404"/>
      <c r="H98" s="404"/>
      <c r="I98" s="404">
        <f>+I99+I100</f>
        <v>1160000</v>
      </c>
      <c r="J98" s="404">
        <f>+J99+J100</f>
        <v>0</v>
      </c>
      <c r="K98" s="404">
        <f>+K99+K100</f>
        <v>215000</v>
      </c>
      <c r="L98" s="404">
        <f t="shared" si="25"/>
        <v>1131000</v>
      </c>
      <c r="M98" s="404">
        <f>+M99+M100</f>
        <v>0</v>
      </c>
      <c r="N98" s="404">
        <f>+N99+N100</f>
        <v>0</v>
      </c>
      <c r="O98" s="404">
        <f>+O99+O100</f>
        <v>981000</v>
      </c>
      <c r="P98" s="404">
        <f>+P99+P100</f>
        <v>0</v>
      </c>
      <c r="Q98" s="404">
        <f>+Q99+Q100</f>
        <v>150000</v>
      </c>
      <c r="R98" s="404">
        <f t="shared" si="26"/>
        <v>1011000</v>
      </c>
      <c r="S98" s="404">
        <f>+S99+S100</f>
        <v>0</v>
      </c>
      <c r="T98" s="404">
        <f>+T99+T100</f>
        <v>0</v>
      </c>
      <c r="U98" s="404">
        <f>+U99+U100</f>
        <v>831000</v>
      </c>
      <c r="V98" s="404">
        <f>+V99+V100</f>
        <v>0</v>
      </c>
      <c r="W98" s="404">
        <f>+W99+W100</f>
        <v>180000</v>
      </c>
      <c r="X98" s="404">
        <f t="shared" si="27"/>
        <v>1011000</v>
      </c>
      <c r="Y98" s="404">
        <f>+Y99+Y100</f>
        <v>0</v>
      </c>
      <c r="Z98" s="404">
        <f>+Z99+Z100</f>
        <v>0</v>
      </c>
      <c r="AA98" s="404">
        <f>+AA99+AA100</f>
        <v>831000</v>
      </c>
      <c r="AB98" s="433">
        <f>+AB99+AB100</f>
        <v>0</v>
      </c>
      <c r="AC98" s="570">
        <f>+AC99+AC100</f>
        <v>180000</v>
      </c>
    </row>
    <row r="99" spans="1:29" s="359" customFormat="1" ht="15" hidden="1">
      <c r="A99" s="454"/>
      <c r="B99" s="189"/>
      <c r="C99" s="436" t="s">
        <v>168</v>
      </c>
      <c r="D99" s="190">
        <v>422311</v>
      </c>
      <c r="E99" s="191" t="s">
        <v>167</v>
      </c>
      <c r="F99" s="213">
        <f t="shared" si="24"/>
        <v>1365000</v>
      </c>
      <c r="G99" s="213"/>
      <c r="H99" s="213"/>
      <c r="I99" s="213">
        <v>1150000</v>
      </c>
      <c r="J99" s="214"/>
      <c r="K99" s="213">
        <v>215000</v>
      </c>
      <c r="L99" s="213">
        <f t="shared" si="25"/>
        <v>1121000</v>
      </c>
      <c r="M99" s="213"/>
      <c r="N99" s="213">
        <v>0</v>
      </c>
      <c r="O99" s="213">
        <v>971000</v>
      </c>
      <c r="P99" s="214"/>
      <c r="Q99" s="213">
        <v>150000</v>
      </c>
      <c r="R99" s="213">
        <f t="shared" si="26"/>
        <v>981000</v>
      </c>
      <c r="S99" s="213"/>
      <c r="T99" s="213">
        <v>0</v>
      </c>
      <c r="U99" s="213">
        <v>831000</v>
      </c>
      <c r="V99" s="214"/>
      <c r="W99" s="213">
        <v>150000</v>
      </c>
      <c r="X99" s="213">
        <f t="shared" si="27"/>
        <v>981000</v>
      </c>
      <c r="Y99" s="213"/>
      <c r="Z99" s="213">
        <v>0</v>
      </c>
      <c r="AA99" s="213">
        <v>831000</v>
      </c>
      <c r="AB99" s="214"/>
      <c r="AC99" s="476">
        <v>150000</v>
      </c>
    </row>
    <row r="100" spans="1:29" s="359" customFormat="1" ht="15" hidden="1">
      <c r="A100" s="188"/>
      <c r="B100" s="189"/>
      <c r="C100" s="436" t="s">
        <v>169</v>
      </c>
      <c r="D100" s="190">
        <v>422321</v>
      </c>
      <c r="E100" s="191" t="s">
        <v>170</v>
      </c>
      <c r="F100" s="213">
        <f t="shared" si="24"/>
        <v>10000</v>
      </c>
      <c r="G100" s="213"/>
      <c r="H100" s="213"/>
      <c r="I100" s="213">
        <v>10000</v>
      </c>
      <c r="J100" s="214"/>
      <c r="K100" s="213">
        <v>0</v>
      </c>
      <c r="L100" s="213">
        <f t="shared" si="25"/>
        <v>10000</v>
      </c>
      <c r="M100" s="213"/>
      <c r="N100" s="213"/>
      <c r="O100" s="213">
        <v>10000</v>
      </c>
      <c r="P100" s="214"/>
      <c r="Q100" s="213">
        <v>0</v>
      </c>
      <c r="R100" s="213">
        <f t="shared" si="26"/>
        <v>30000</v>
      </c>
      <c r="S100" s="213"/>
      <c r="T100" s="213"/>
      <c r="U100" s="213">
        <v>0</v>
      </c>
      <c r="V100" s="214"/>
      <c r="W100" s="213">
        <v>30000</v>
      </c>
      <c r="X100" s="213">
        <f t="shared" si="27"/>
        <v>30000</v>
      </c>
      <c r="Y100" s="213"/>
      <c r="Z100" s="213"/>
      <c r="AA100" s="213">
        <v>0</v>
      </c>
      <c r="AB100" s="214"/>
      <c r="AC100" s="476">
        <v>30000</v>
      </c>
    </row>
    <row r="101" spans="1:29" s="359" customFormat="1" ht="24" hidden="1">
      <c r="A101" s="188"/>
      <c r="B101" s="189"/>
      <c r="C101" s="436" t="s">
        <v>171</v>
      </c>
      <c r="D101" s="190">
        <v>422394</v>
      </c>
      <c r="E101" s="191" t="s">
        <v>172</v>
      </c>
      <c r="F101" s="213"/>
      <c r="G101" s="219"/>
      <c r="H101" s="213"/>
      <c r="I101" s="213">
        <v>0</v>
      </c>
      <c r="J101" s="214"/>
      <c r="K101" s="213">
        <v>0</v>
      </c>
      <c r="L101" s="213"/>
      <c r="M101" s="219"/>
      <c r="N101" s="213"/>
      <c r="O101" s="213">
        <v>0</v>
      </c>
      <c r="P101" s="214"/>
      <c r="Q101" s="213">
        <v>0</v>
      </c>
      <c r="R101" s="213"/>
      <c r="S101" s="219"/>
      <c r="T101" s="213"/>
      <c r="U101" s="213">
        <v>0</v>
      </c>
      <c r="V101" s="214"/>
      <c r="W101" s="213">
        <v>0</v>
      </c>
      <c r="X101" s="213"/>
      <c r="Y101" s="219"/>
      <c r="Z101" s="213"/>
      <c r="AA101" s="213">
        <v>0</v>
      </c>
      <c r="AB101" s="214"/>
      <c r="AC101" s="476">
        <v>0</v>
      </c>
    </row>
    <row r="102" spans="1:29" s="493" customFormat="1" ht="15">
      <c r="A102" s="525">
        <v>3</v>
      </c>
      <c r="B102" s="490">
        <v>423000</v>
      </c>
      <c r="C102" s="497"/>
      <c r="D102" s="601" t="s">
        <v>173</v>
      </c>
      <c r="E102" s="601"/>
      <c r="F102" s="505">
        <f t="shared" si="24"/>
        <v>9310000</v>
      </c>
      <c r="G102" s="500"/>
      <c r="H102" s="524">
        <f>+H103+H105+H109+H114+H119+H120+H121</f>
        <v>5900000</v>
      </c>
      <c r="I102" s="524">
        <f>+I103+I105+I109+I114+I119+I120+I121+I118</f>
        <v>2275000</v>
      </c>
      <c r="J102" s="524">
        <f>+J103+J105+J109+J114+J119+J120+J121+J118</f>
        <v>0</v>
      </c>
      <c r="K102" s="524">
        <f>+K103+K105+K109+K114+K119+K120+K121+K118</f>
        <v>1135000</v>
      </c>
      <c r="L102" s="505">
        <f>+M102+N102+O102+P102+Q102</f>
        <v>8805000</v>
      </c>
      <c r="M102" s="524">
        <f>+M103+M105+M109+M114+M119+M120+M121</f>
        <v>0</v>
      </c>
      <c r="N102" s="524">
        <f>+N103+N105+N109+N114+N119+N120+N121</f>
        <v>5900000</v>
      </c>
      <c r="O102" s="524">
        <f>+O103+O105+O109+O114+O119+O120+O121+O118</f>
        <v>2025000</v>
      </c>
      <c r="P102" s="524">
        <f>+P103+P105+P109+P114+P119+P120+P121+P118</f>
        <v>0</v>
      </c>
      <c r="Q102" s="524">
        <f>+Q103+Q105+Q109+Q114+Q119+Q120+Q121+Q118</f>
        <v>880000</v>
      </c>
      <c r="R102" s="505">
        <f>+S102+T102+U102+V102+W102</f>
        <v>11841000</v>
      </c>
      <c r="S102" s="524">
        <f>+S103+S105+S109+S114+S119+S120+S121</f>
        <v>0</v>
      </c>
      <c r="T102" s="524">
        <f>+T103+T105+T109+T114+T119+T120+T121</f>
        <v>8000000</v>
      </c>
      <c r="U102" s="524">
        <f>+U103+U105+U109+U114+U119+U120+U121+U118</f>
        <v>2650000</v>
      </c>
      <c r="V102" s="524">
        <f>+V103+V105+V109+V114+V119+V120+V121+V118</f>
        <v>0</v>
      </c>
      <c r="W102" s="524">
        <f>+W103+W105+W109+W114+W119+W120+W121+W118</f>
        <v>1191000</v>
      </c>
      <c r="X102" s="505">
        <f>+Y102+Z102+AA102+AB102+AC102</f>
        <v>12630000</v>
      </c>
      <c r="Y102" s="524">
        <f>+Y103+Y105+Y109+Y114+Y119+Y120+Y121</f>
        <v>0</v>
      </c>
      <c r="Z102" s="524">
        <f>+Z103+Z105+Z109+Z114+Z119+Z120+Z121</f>
        <v>8000000</v>
      </c>
      <c r="AA102" s="524">
        <f>+AA103+AA105+AA109+AA114+AA119+AA120+AA121+AA118</f>
        <v>3290000</v>
      </c>
      <c r="AB102" s="549">
        <f>+AB103+AB105+AB109+AB114+AB119+AB120+AB121+AB118</f>
        <v>0</v>
      </c>
      <c r="AC102" s="569">
        <f>+AC103+AC105+AC109+AC114+AC119+AC120+AC121+AC118</f>
        <v>1340000</v>
      </c>
    </row>
    <row r="103" spans="1:29" s="359" customFormat="1" ht="24">
      <c r="A103" s="452"/>
      <c r="B103" s="431"/>
      <c r="C103" s="276" t="s">
        <v>174</v>
      </c>
      <c r="D103" s="281">
        <v>423100</v>
      </c>
      <c r="E103" s="453" t="s">
        <v>175</v>
      </c>
      <c r="F103" s="404">
        <f t="shared" si="24"/>
        <v>0</v>
      </c>
      <c r="G103" s="404"/>
      <c r="H103" s="404">
        <f>H104</f>
        <v>0</v>
      </c>
      <c r="I103" s="404">
        <f>I104</f>
        <v>0</v>
      </c>
      <c r="J103" s="404">
        <f>J104</f>
        <v>0</v>
      </c>
      <c r="K103" s="404">
        <f>K104</f>
        <v>0</v>
      </c>
      <c r="L103" s="404">
        <f>+M103+N103+O103+P103+Q103</f>
        <v>0</v>
      </c>
      <c r="M103" s="404"/>
      <c r="N103" s="404">
        <f>N104</f>
        <v>0</v>
      </c>
      <c r="O103" s="404">
        <f>O104</f>
        <v>0</v>
      </c>
      <c r="P103" s="404">
        <f>P104</f>
        <v>0</v>
      </c>
      <c r="Q103" s="404">
        <f>Q104</f>
        <v>0</v>
      </c>
      <c r="R103" s="404">
        <f>+S103+T103+U103+V103+W103</f>
        <v>0</v>
      </c>
      <c r="S103" s="404"/>
      <c r="T103" s="404">
        <f>T104</f>
        <v>0</v>
      </c>
      <c r="U103" s="404">
        <f>U104</f>
        <v>0</v>
      </c>
      <c r="V103" s="404">
        <f>V104</f>
        <v>0</v>
      </c>
      <c r="W103" s="404">
        <f>W104</f>
        <v>0</v>
      </c>
      <c r="X103" s="404">
        <f>+Y103+Z103+AA103+AB103+AC103</f>
        <v>0</v>
      </c>
      <c r="Y103" s="404"/>
      <c r="Z103" s="404">
        <f>Z104</f>
        <v>0</v>
      </c>
      <c r="AA103" s="404">
        <f>AA104</f>
        <v>0</v>
      </c>
      <c r="AB103" s="433">
        <f>AB104</f>
        <v>0</v>
      </c>
      <c r="AC103" s="570">
        <f>AC104</f>
        <v>0</v>
      </c>
    </row>
    <row r="104" spans="1:29" s="359" customFormat="1" ht="15" hidden="1">
      <c r="A104" s="452"/>
      <c r="B104" s="431"/>
      <c r="C104" s="276" t="s">
        <v>176</v>
      </c>
      <c r="D104" s="281">
        <v>423191</v>
      </c>
      <c r="E104" s="191" t="s">
        <v>177</v>
      </c>
      <c r="F104" s="213">
        <f>G104+H104+I104+J104+K104</f>
        <v>0</v>
      </c>
      <c r="G104" s="404"/>
      <c r="H104" s="404"/>
      <c r="I104" s="404">
        <v>0</v>
      </c>
      <c r="J104" s="433"/>
      <c r="K104" s="213">
        <v>0</v>
      </c>
      <c r="L104" s="213">
        <f>M104+N104+O104+P104+Q104</f>
        <v>0</v>
      </c>
      <c r="M104" s="404"/>
      <c r="N104" s="404"/>
      <c r="O104" s="404">
        <v>0</v>
      </c>
      <c r="P104" s="433"/>
      <c r="Q104" s="213">
        <v>0</v>
      </c>
      <c r="R104" s="213">
        <f>S104+T104+U104+V104+W104</f>
        <v>0</v>
      </c>
      <c r="S104" s="404"/>
      <c r="T104" s="404"/>
      <c r="U104" s="404">
        <v>0</v>
      </c>
      <c r="V104" s="433"/>
      <c r="W104" s="213">
        <v>0</v>
      </c>
      <c r="X104" s="213">
        <f>Y104+Z104+AA104+AB104+AC104</f>
        <v>0</v>
      </c>
      <c r="Y104" s="404"/>
      <c r="Z104" s="404"/>
      <c r="AA104" s="404">
        <v>0</v>
      </c>
      <c r="AB104" s="433"/>
      <c r="AC104" s="476">
        <v>0</v>
      </c>
    </row>
    <row r="105" spans="1:29" s="359" customFormat="1" ht="15">
      <c r="A105" s="454"/>
      <c r="B105" s="431"/>
      <c r="C105" s="276" t="s">
        <v>178</v>
      </c>
      <c r="D105" s="281">
        <v>423200</v>
      </c>
      <c r="E105" s="453" t="s">
        <v>179</v>
      </c>
      <c r="F105" s="404">
        <f>+G105+H105+I105+J105+K105</f>
        <v>1855000</v>
      </c>
      <c r="G105" s="404"/>
      <c r="H105" s="404">
        <f>H106+H107+H108</f>
        <v>0</v>
      </c>
      <c r="I105" s="404">
        <f>+I106+I107+I108</f>
        <v>1755000</v>
      </c>
      <c r="J105" s="404">
        <f>+J106+J107+J108</f>
        <v>0</v>
      </c>
      <c r="K105" s="404">
        <f>+K106+K107+K108</f>
        <v>100000</v>
      </c>
      <c r="L105" s="404">
        <f>+M105+N105+O105+P105+Q105</f>
        <v>1705000</v>
      </c>
      <c r="M105" s="404"/>
      <c r="N105" s="404">
        <f>N106+N107+N108</f>
        <v>0</v>
      </c>
      <c r="O105" s="404">
        <f>+O106+O107+O108</f>
        <v>1705000</v>
      </c>
      <c r="P105" s="404">
        <f>+P106+P107+P108</f>
        <v>0</v>
      </c>
      <c r="Q105" s="404">
        <f>+Q106+Q107+Q108</f>
        <v>0</v>
      </c>
      <c r="R105" s="404">
        <f>+S105+T105+U105+V105+W105</f>
        <v>1690000</v>
      </c>
      <c r="S105" s="404"/>
      <c r="T105" s="404">
        <f>T106+T107+T108</f>
        <v>0</v>
      </c>
      <c r="U105" s="404">
        <f>+U106+U107+U108</f>
        <v>1690000</v>
      </c>
      <c r="V105" s="404">
        <f>+V106+V107+V108</f>
        <v>0</v>
      </c>
      <c r="W105" s="404">
        <f>+W106+W107+W108</f>
        <v>0</v>
      </c>
      <c r="X105" s="404">
        <f>+Y105+Z105+AA105+AB105+AC105</f>
        <v>2310000</v>
      </c>
      <c r="Y105" s="404"/>
      <c r="Z105" s="404">
        <f>Z106+Z107+Z108</f>
        <v>0</v>
      </c>
      <c r="AA105" s="404">
        <f>+AA106+AA107+AA108</f>
        <v>2310000</v>
      </c>
      <c r="AB105" s="433">
        <f>+AB106+AB107+AB108</f>
        <v>0</v>
      </c>
      <c r="AC105" s="570">
        <f>+AC106+AC107+AC108</f>
        <v>0</v>
      </c>
    </row>
    <row r="106" spans="1:29" s="359" customFormat="1" ht="15" hidden="1">
      <c r="A106" s="454"/>
      <c r="B106" s="587"/>
      <c r="C106" s="436" t="s">
        <v>180</v>
      </c>
      <c r="D106" s="190">
        <v>423212</v>
      </c>
      <c r="E106" s="191" t="s">
        <v>181</v>
      </c>
      <c r="F106" s="213">
        <f>G106+H106+I106+J106+K106</f>
        <v>1350000</v>
      </c>
      <c r="G106" s="213"/>
      <c r="H106" s="213"/>
      <c r="I106" s="213">
        <v>1350000</v>
      </c>
      <c r="J106" s="214"/>
      <c r="K106" s="213"/>
      <c r="L106" s="213">
        <f>M106+N106+O106+P106+Q106</f>
        <v>1300000</v>
      </c>
      <c r="M106" s="213"/>
      <c r="N106" s="213"/>
      <c r="O106" s="213">
        <v>1300000</v>
      </c>
      <c r="P106" s="214"/>
      <c r="Q106" s="213">
        <v>0</v>
      </c>
      <c r="R106" s="213">
        <f>S106+T106+U106+V106+W106</f>
        <v>1200000</v>
      </c>
      <c r="S106" s="213"/>
      <c r="T106" s="213"/>
      <c r="U106" s="213">
        <v>1200000</v>
      </c>
      <c r="V106" s="214"/>
      <c r="W106" s="213">
        <v>0</v>
      </c>
      <c r="X106" s="213">
        <f>Y106+Z106+AA106+AB106+AC106</f>
        <v>1700000</v>
      </c>
      <c r="Y106" s="213"/>
      <c r="Z106" s="213"/>
      <c r="AA106" s="213">
        <f>1200000+500000</f>
        <v>1700000</v>
      </c>
      <c r="AB106" s="214"/>
      <c r="AC106" s="476">
        <v>0</v>
      </c>
    </row>
    <row r="107" spans="1:29" s="359" customFormat="1" ht="15" hidden="1">
      <c r="A107" s="454"/>
      <c r="B107" s="587"/>
      <c r="C107" s="436" t="s">
        <v>182</v>
      </c>
      <c r="D107" s="190">
        <v>423221</v>
      </c>
      <c r="E107" s="191" t="s">
        <v>183</v>
      </c>
      <c r="F107" s="213">
        <f>+G107+H107+I107+J107+K107</f>
        <v>20000</v>
      </c>
      <c r="G107" s="213"/>
      <c r="H107" s="213"/>
      <c r="I107" s="213">
        <v>20000</v>
      </c>
      <c r="J107" s="214"/>
      <c r="K107" s="213"/>
      <c r="L107" s="213">
        <f>+M107+N107+O107+P107+Q107</f>
        <v>20000</v>
      </c>
      <c r="M107" s="213"/>
      <c r="N107" s="213"/>
      <c r="O107" s="213">
        <v>20000</v>
      </c>
      <c r="P107" s="214"/>
      <c r="Q107" s="213">
        <v>0</v>
      </c>
      <c r="R107" s="213">
        <f>+S107+T107+U107+V107+W107</f>
        <v>0</v>
      </c>
      <c r="S107" s="213"/>
      <c r="T107" s="213"/>
      <c r="U107" s="213">
        <v>0</v>
      </c>
      <c r="V107" s="214"/>
      <c r="W107" s="213">
        <v>0</v>
      </c>
      <c r="X107" s="213">
        <f>+Y107+Z107+AA107+AB107+AC107</f>
        <v>0</v>
      </c>
      <c r="Y107" s="213"/>
      <c r="Z107" s="213"/>
      <c r="AA107" s="213">
        <v>0</v>
      </c>
      <c r="AB107" s="214"/>
      <c r="AC107" s="476">
        <v>0</v>
      </c>
    </row>
    <row r="108" spans="1:29" s="359" customFormat="1" ht="15" hidden="1">
      <c r="A108" s="454"/>
      <c r="B108" s="276"/>
      <c r="C108" s="436" t="s">
        <v>184</v>
      </c>
      <c r="D108" s="190">
        <v>4232211</v>
      </c>
      <c r="E108" s="191" t="s">
        <v>185</v>
      </c>
      <c r="F108" s="213">
        <f>G108+H108+I108+J108+K108</f>
        <v>485000</v>
      </c>
      <c r="G108" s="213"/>
      <c r="H108" s="213"/>
      <c r="I108" s="213">
        <v>385000</v>
      </c>
      <c r="J108" s="214"/>
      <c r="K108" s="213">
        <v>100000</v>
      </c>
      <c r="L108" s="213">
        <f>M108+N108+O108+P108+Q108</f>
        <v>385000</v>
      </c>
      <c r="M108" s="213"/>
      <c r="N108" s="213"/>
      <c r="O108" s="213">
        <v>385000</v>
      </c>
      <c r="P108" s="214"/>
      <c r="Q108" s="213">
        <v>0</v>
      </c>
      <c r="R108" s="213">
        <f>S108+T108+U108+V108+W108</f>
        <v>490000</v>
      </c>
      <c r="S108" s="213"/>
      <c r="T108" s="213"/>
      <c r="U108" s="213">
        <v>490000</v>
      </c>
      <c r="V108" s="214"/>
      <c r="W108" s="213">
        <v>0</v>
      </c>
      <c r="X108" s="213">
        <f>Y108+Z108+AA108+AB108+AC108</f>
        <v>610000</v>
      </c>
      <c r="Y108" s="213"/>
      <c r="Z108" s="213"/>
      <c r="AA108" s="213">
        <f>490000+120000</f>
        <v>610000</v>
      </c>
      <c r="AB108" s="214"/>
      <c r="AC108" s="476">
        <v>0</v>
      </c>
    </row>
    <row r="109" spans="1:29" s="359" customFormat="1" ht="15">
      <c r="A109" s="454"/>
      <c r="B109" s="189"/>
      <c r="C109" s="276" t="s">
        <v>186</v>
      </c>
      <c r="D109" s="281">
        <v>423300</v>
      </c>
      <c r="E109" s="453" t="s">
        <v>187</v>
      </c>
      <c r="F109" s="404">
        <f aca="true" t="shared" si="28" ref="F109:F115">+G109+H109+I109+J109+K109</f>
        <v>720000</v>
      </c>
      <c r="G109" s="404"/>
      <c r="H109" s="404"/>
      <c r="I109" s="404">
        <f>I110+I111+I112</f>
        <v>500000</v>
      </c>
      <c r="J109" s="404">
        <f>J110+J111+J112</f>
        <v>0</v>
      </c>
      <c r="K109" s="404">
        <f>K110+K111+K112</f>
        <v>220000</v>
      </c>
      <c r="L109" s="404">
        <f aca="true" t="shared" si="29" ref="L109:L115">+M109+N109+O109+P109+Q109</f>
        <v>430000</v>
      </c>
      <c r="M109" s="404"/>
      <c r="N109" s="404"/>
      <c r="O109" s="404">
        <f>O110+O111+O112</f>
        <v>300000</v>
      </c>
      <c r="P109" s="404">
        <f>P110+P111+P112</f>
        <v>0</v>
      </c>
      <c r="Q109" s="404">
        <f>Q110+Q111+Q112</f>
        <v>130000</v>
      </c>
      <c r="R109" s="404">
        <f aca="true" t="shared" si="30" ref="R109:R115">+S109+T109+U109+V109+W109</f>
        <v>1280000</v>
      </c>
      <c r="S109" s="404"/>
      <c r="T109" s="404"/>
      <c r="U109" s="404">
        <f>U110+U111+U112</f>
        <v>900000</v>
      </c>
      <c r="V109" s="404">
        <f>V110+V111+V112</f>
        <v>0</v>
      </c>
      <c r="W109" s="404">
        <f>W110+W111+W112</f>
        <v>380000</v>
      </c>
      <c r="X109" s="404">
        <f aca="true" t="shared" si="31" ref="X109:X115">+Y109+Z109+AA109+AB109+AC109</f>
        <v>1280000</v>
      </c>
      <c r="Y109" s="404"/>
      <c r="Z109" s="404"/>
      <c r="AA109" s="404">
        <f>AA110+AA111+AA112</f>
        <v>900000</v>
      </c>
      <c r="AB109" s="433">
        <f>AB110+AB111+AB112</f>
        <v>0</v>
      </c>
      <c r="AC109" s="570">
        <f>AC110+AC111+AC112</f>
        <v>380000</v>
      </c>
    </row>
    <row r="110" spans="1:29" s="359" customFormat="1" ht="15" hidden="1">
      <c r="A110" s="454"/>
      <c r="B110" s="587"/>
      <c r="C110" s="436" t="s">
        <v>188</v>
      </c>
      <c r="D110" s="190">
        <v>423311</v>
      </c>
      <c r="E110" s="191" t="s">
        <v>189</v>
      </c>
      <c r="F110" s="213">
        <f t="shared" si="28"/>
        <v>630000</v>
      </c>
      <c r="G110" s="213"/>
      <c r="H110" s="213"/>
      <c r="I110" s="213">
        <v>500000</v>
      </c>
      <c r="J110" s="214"/>
      <c r="K110" s="213">
        <v>130000</v>
      </c>
      <c r="L110" s="213">
        <f t="shared" si="29"/>
        <v>430000</v>
      </c>
      <c r="M110" s="213"/>
      <c r="N110" s="213"/>
      <c r="O110" s="213">
        <v>300000</v>
      </c>
      <c r="P110" s="214"/>
      <c r="Q110" s="213">
        <v>130000</v>
      </c>
      <c r="R110" s="213">
        <f t="shared" si="30"/>
        <v>1260000</v>
      </c>
      <c r="S110" s="213"/>
      <c r="T110" s="213"/>
      <c r="U110" s="213">
        <v>900000</v>
      </c>
      <c r="V110" s="214"/>
      <c r="W110" s="213">
        <v>360000</v>
      </c>
      <c r="X110" s="213">
        <f t="shared" si="31"/>
        <v>1260000</v>
      </c>
      <c r="Y110" s="213"/>
      <c r="Z110" s="213"/>
      <c r="AA110" s="213">
        <v>900000</v>
      </c>
      <c r="AB110" s="214"/>
      <c r="AC110" s="476">
        <v>360000</v>
      </c>
    </row>
    <row r="111" spans="1:29" s="359" customFormat="1" ht="15" hidden="1">
      <c r="A111" s="454"/>
      <c r="B111" s="587"/>
      <c r="C111" s="436" t="s">
        <v>190</v>
      </c>
      <c r="D111" s="442">
        <v>423321</v>
      </c>
      <c r="E111" s="191" t="s">
        <v>191</v>
      </c>
      <c r="F111" s="213">
        <f t="shared" si="28"/>
        <v>90000</v>
      </c>
      <c r="G111" s="213"/>
      <c r="H111" s="213"/>
      <c r="I111" s="455">
        <v>0</v>
      </c>
      <c r="J111" s="214"/>
      <c r="K111" s="213">
        <v>90000</v>
      </c>
      <c r="L111" s="213">
        <f t="shared" si="29"/>
        <v>0</v>
      </c>
      <c r="M111" s="213"/>
      <c r="N111" s="213"/>
      <c r="O111" s="455">
        <v>0</v>
      </c>
      <c r="P111" s="214"/>
      <c r="Q111" s="213">
        <v>0</v>
      </c>
      <c r="R111" s="213">
        <f t="shared" si="30"/>
        <v>20000</v>
      </c>
      <c r="S111" s="213"/>
      <c r="T111" s="213"/>
      <c r="U111" s="455">
        <v>0</v>
      </c>
      <c r="V111" s="214"/>
      <c r="W111" s="213">
        <v>20000</v>
      </c>
      <c r="X111" s="213">
        <f t="shared" si="31"/>
        <v>20000</v>
      </c>
      <c r="Y111" s="213"/>
      <c r="Z111" s="213"/>
      <c r="AA111" s="455">
        <v>0</v>
      </c>
      <c r="AB111" s="214"/>
      <c r="AC111" s="476">
        <v>20000</v>
      </c>
    </row>
    <row r="112" spans="1:29" s="359" customFormat="1" ht="15" hidden="1">
      <c r="A112" s="454"/>
      <c r="B112" s="448"/>
      <c r="C112" s="436" t="s">
        <v>192</v>
      </c>
      <c r="D112" s="442">
        <v>423399</v>
      </c>
      <c r="E112" s="191" t="s">
        <v>193</v>
      </c>
      <c r="F112" s="213">
        <f t="shared" si="28"/>
        <v>0</v>
      </c>
      <c r="G112" s="213"/>
      <c r="H112" s="213"/>
      <c r="I112" s="213">
        <v>0</v>
      </c>
      <c r="J112" s="214"/>
      <c r="K112" s="213">
        <v>0</v>
      </c>
      <c r="L112" s="213">
        <f t="shared" si="29"/>
        <v>0</v>
      </c>
      <c r="M112" s="213"/>
      <c r="N112" s="213"/>
      <c r="O112" s="213">
        <v>0</v>
      </c>
      <c r="P112" s="214"/>
      <c r="Q112" s="213">
        <v>0</v>
      </c>
      <c r="R112" s="213">
        <f t="shared" si="30"/>
        <v>0</v>
      </c>
      <c r="S112" s="213"/>
      <c r="T112" s="213"/>
      <c r="U112" s="213">
        <v>0</v>
      </c>
      <c r="V112" s="214"/>
      <c r="W112" s="213">
        <v>0</v>
      </c>
      <c r="X112" s="213">
        <f t="shared" si="31"/>
        <v>0</v>
      </c>
      <c r="Y112" s="213"/>
      <c r="Z112" s="213"/>
      <c r="AA112" s="213">
        <v>0</v>
      </c>
      <c r="AB112" s="214"/>
      <c r="AC112" s="476">
        <v>0</v>
      </c>
    </row>
    <row r="113" spans="1:29" s="359" customFormat="1" ht="15" hidden="1">
      <c r="A113" s="454"/>
      <c r="B113" s="443"/>
      <c r="C113" s="436" t="s">
        <v>194</v>
      </c>
      <c r="D113" s="442"/>
      <c r="E113" s="191"/>
      <c r="F113" s="213">
        <f t="shared" si="28"/>
        <v>0</v>
      </c>
      <c r="G113" s="213"/>
      <c r="H113" s="213"/>
      <c r="I113" s="213">
        <v>0</v>
      </c>
      <c r="J113" s="214"/>
      <c r="K113" s="213">
        <v>0</v>
      </c>
      <c r="L113" s="213">
        <f t="shared" si="29"/>
        <v>0</v>
      </c>
      <c r="M113" s="213"/>
      <c r="N113" s="213"/>
      <c r="O113" s="213">
        <v>0</v>
      </c>
      <c r="P113" s="214"/>
      <c r="Q113" s="213">
        <v>0</v>
      </c>
      <c r="R113" s="213">
        <f t="shared" si="30"/>
        <v>0</v>
      </c>
      <c r="S113" s="213"/>
      <c r="T113" s="213"/>
      <c r="U113" s="213">
        <v>0</v>
      </c>
      <c r="V113" s="214"/>
      <c r="W113" s="213">
        <v>0</v>
      </c>
      <c r="X113" s="213">
        <f t="shared" si="31"/>
        <v>0</v>
      </c>
      <c r="Y113" s="213"/>
      <c r="Z113" s="213"/>
      <c r="AA113" s="213">
        <v>0</v>
      </c>
      <c r="AB113" s="214"/>
      <c r="AC113" s="476">
        <v>0</v>
      </c>
    </row>
    <row r="114" spans="1:29" s="359" customFormat="1" ht="15">
      <c r="A114" s="454"/>
      <c r="B114" s="189"/>
      <c r="C114" s="276" t="s">
        <v>195</v>
      </c>
      <c r="D114" s="281">
        <v>423400</v>
      </c>
      <c r="E114" s="453" t="s">
        <v>196</v>
      </c>
      <c r="F114" s="404">
        <f t="shared" si="28"/>
        <v>10000</v>
      </c>
      <c r="G114" s="404"/>
      <c r="H114" s="404"/>
      <c r="I114" s="404">
        <f>+I115+I116</f>
        <v>10000</v>
      </c>
      <c r="J114" s="404">
        <f>+J115+J116</f>
        <v>0</v>
      </c>
      <c r="K114" s="404">
        <f>+K115+K116</f>
        <v>0</v>
      </c>
      <c r="L114" s="404">
        <f t="shared" si="29"/>
        <v>10000</v>
      </c>
      <c r="M114" s="404"/>
      <c r="N114" s="404"/>
      <c r="O114" s="404">
        <f>+O115+O116</f>
        <v>10000</v>
      </c>
      <c r="P114" s="404">
        <f>+P115+P116</f>
        <v>0</v>
      </c>
      <c r="Q114" s="404">
        <f>+Q115+Q116</f>
        <v>0</v>
      </c>
      <c r="R114" s="404">
        <f t="shared" si="30"/>
        <v>60000</v>
      </c>
      <c r="S114" s="404"/>
      <c r="T114" s="404"/>
      <c r="U114" s="404">
        <f>+U115+U116</f>
        <v>60000</v>
      </c>
      <c r="V114" s="404">
        <f>+V115+V116</f>
        <v>0</v>
      </c>
      <c r="W114" s="404">
        <f>+W115+W116</f>
        <v>0</v>
      </c>
      <c r="X114" s="404">
        <f t="shared" si="31"/>
        <v>60000</v>
      </c>
      <c r="Y114" s="404"/>
      <c r="Z114" s="404"/>
      <c r="AA114" s="404">
        <f>+AA115+AA116</f>
        <v>60000</v>
      </c>
      <c r="AB114" s="433">
        <f>+AB115+AB116</f>
        <v>0</v>
      </c>
      <c r="AC114" s="570">
        <f>+AC115+AC116</f>
        <v>0</v>
      </c>
    </row>
    <row r="115" spans="1:29" s="359" customFormat="1" ht="15" hidden="1">
      <c r="A115" s="454"/>
      <c r="B115" s="587"/>
      <c r="C115" s="436" t="s">
        <v>197</v>
      </c>
      <c r="D115" s="190">
        <v>423432</v>
      </c>
      <c r="E115" s="191" t="s">
        <v>198</v>
      </c>
      <c r="F115" s="213">
        <f t="shared" si="28"/>
        <v>10000</v>
      </c>
      <c r="G115" s="213"/>
      <c r="H115" s="213"/>
      <c r="I115" s="213">
        <v>10000</v>
      </c>
      <c r="J115" s="214"/>
      <c r="K115" s="213">
        <v>0</v>
      </c>
      <c r="L115" s="213">
        <f t="shared" si="29"/>
        <v>10000</v>
      </c>
      <c r="M115" s="213"/>
      <c r="N115" s="213"/>
      <c r="O115" s="213">
        <v>10000</v>
      </c>
      <c r="P115" s="214"/>
      <c r="Q115" s="213">
        <v>0</v>
      </c>
      <c r="R115" s="213">
        <f t="shared" si="30"/>
        <v>60000</v>
      </c>
      <c r="S115" s="213"/>
      <c r="T115" s="213"/>
      <c r="U115" s="213">
        <v>60000</v>
      </c>
      <c r="V115" s="214"/>
      <c r="W115" s="213">
        <v>0</v>
      </c>
      <c r="X115" s="213">
        <f t="shared" si="31"/>
        <v>60000</v>
      </c>
      <c r="Y115" s="213"/>
      <c r="Z115" s="213"/>
      <c r="AA115" s="213">
        <v>60000</v>
      </c>
      <c r="AB115" s="214"/>
      <c r="AC115" s="476">
        <v>0</v>
      </c>
    </row>
    <row r="116" spans="1:29" s="359" customFormat="1" ht="15" hidden="1">
      <c r="A116" s="454"/>
      <c r="B116" s="587"/>
      <c r="C116" s="436" t="s">
        <v>199</v>
      </c>
      <c r="D116" s="442">
        <v>423421</v>
      </c>
      <c r="E116" s="191" t="s">
        <v>200</v>
      </c>
      <c r="F116" s="213">
        <f>G116+H116+I116+J116+K116</f>
        <v>0</v>
      </c>
      <c r="G116" s="213"/>
      <c r="H116" s="213"/>
      <c r="I116" s="213">
        <v>0</v>
      </c>
      <c r="J116" s="214"/>
      <c r="K116" s="213">
        <v>0</v>
      </c>
      <c r="L116" s="213">
        <f>M116+N116+O116+P116+Q116</f>
        <v>0</v>
      </c>
      <c r="M116" s="213"/>
      <c r="N116" s="213"/>
      <c r="O116" s="213">
        <v>0</v>
      </c>
      <c r="P116" s="214"/>
      <c r="Q116" s="213">
        <v>0</v>
      </c>
      <c r="R116" s="213">
        <f>S116+T116+U116+V116+W116</f>
        <v>0</v>
      </c>
      <c r="S116" s="213"/>
      <c r="T116" s="213"/>
      <c r="U116" s="213">
        <v>0</v>
      </c>
      <c r="V116" s="214"/>
      <c r="W116" s="213">
        <v>0</v>
      </c>
      <c r="X116" s="213">
        <f>Y116+Z116+AA116+AB116+AC116</f>
        <v>0</v>
      </c>
      <c r="Y116" s="213"/>
      <c r="Z116" s="213"/>
      <c r="AA116" s="213">
        <v>0</v>
      </c>
      <c r="AB116" s="214"/>
      <c r="AC116" s="476">
        <v>0</v>
      </c>
    </row>
    <row r="117" spans="1:29" s="359" customFormat="1" ht="15" hidden="1">
      <c r="A117" s="454"/>
      <c r="B117" s="443"/>
      <c r="C117" s="436" t="s">
        <v>194</v>
      </c>
      <c r="D117" s="442">
        <v>423521</v>
      </c>
      <c r="E117" s="191" t="s">
        <v>201</v>
      </c>
      <c r="F117" s="213">
        <f>+G117+H117+I117+J117+K117</f>
        <v>0</v>
      </c>
      <c r="G117" s="213"/>
      <c r="H117" s="213"/>
      <c r="I117" s="213">
        <v>0</v>
      </c>
      <c r="J117" s="214"/>
      <c r="K117" s="213">
        <v>0</v>
      </c>
      <c r="L117" s="213">
        <f>+M117+N117+O117+P117+Q117</f>
        <v>0</v>
      </c>
      <c r="M117" s="213"/>
      <c r="N117" s="213"/>
      <c r="O117" s="213">
        <v>0</v>
      </c>
      <c r="P117" s="214"/>
      <c r="Q117" s="213">
        <v>0</v>
      </c>
      <c r="R117" s="213">
        <f>+S117+T117+U117+V117+W117</f>
        <v>0</v>
      </c>
      <c r="S117" s="213"/>
      <c r="T117" s="213"/>
      <c r="U117" s="213">
        <v>0</v>
      </c>
      <c r="V117" s="214"/>
      <c r="W117" s="213">
        <v>0</v>
      </c>
      <c r="X117" s="213">
        <f>+Y117+Z117+AA117+AB117+AC117</f>
        <v>0</v>
      </c>
      <c r="Y117" s="213"/>
      <c r="Z117" s="213"/>
      <c r="AA117" s="213">
        <v>0</v>
      </c>
      <c r="AB117" s="214"/>
      <c r="AC117" s="476">
        <v>0</v>
      </c>
    </row>
    <row r="118" spans="1:29" s="359" customFormat="1" ht="24" hidden="1">
      <c r="A118" s="454"/>
      <c r="B118" s="448"/>
      <c r="C118" s="276" t="s">
        <v>202</v>
      </c>
      <c r="D118" s="442">
        <v>423591</v>
      </c>
      <c r="E118" s="453" t="s">
        <v>91</v>
      </c>
      <c r="F118" s="213">
        <f>+G118+H118+I118+J118+K118</f>
        <v>45000</v>
      </c>
      <c r="G118" s="213"/>
      <c r="H118" s="213"/>
      <c r="I118" s="213">
        <v>0</v>
      </c>
      <c r="J118" s="214"/>
      <c r="K118" s="213">
        <v>45000</v>
      </c>
      <c r="L118" s="213">
        <f>+M118+N118+O118+P118+Q118</f>
        <v>0</v>
      </c>
      <c r="M118" s="213"/>
      <c r="N118" s="213"/>
      <c r="O118" s="213">
        <v>0</v>
      </c>
      <c r="P118" s="214"/>
      <c r="Q118" s="213">
        <v>0</v>
      </c>
      <c r="R118" s="213">
        <f>+S118+T118+U118+V118+W118</f>
        <v>0</v>
      </c>
      <c r="S118" s="213"/>
      <c r="T118" s="213"/>
      <c r="U118" s="213">
        <v>0</v>
      </c>
      <c r="V118" s="214"/>
      <c r="W118" s="213">
        <v>0</v>
      </c>
      <c r="X118" s="213">
        <f>+Y118+Z118+AA118+AB118+AC118</f>
        <v>0</v>
      </c>
      <c r="Y118" s="213"/>
      <c r="Z118" s="213"/>
      <c r="AA118" s="213">
        <v>0</v>
      </c>
      <c r="AB118" s="214"/>
      <c r="AC118" s="476">
        <v>0</v>
      </c>
    </row>
    <row r="119" spans="1:29" s="359" customFormat="1" ht="15">
      <c r="A119" s="454"/>
      <c r="B119" s="431"/>
      <c r="C119" s="276" t="s">
        <v>203</v>
      </c>
      <c r="D119" s="442">
        <v>423599</v>
      </c>
      <c r="E119" s="453" t="s">
        <v>204</v>
      </c>
      <c r="F119" s="404">
        <f>G119+H119+I119+J119+K119</f>
        <v>6400000</v>
      </c>
      <c r="G119" s="404"/>
      <c r="H119" s="404">
        <v>5900000</v>
      </c>
      <c r="I119" s="404">
        <v>0</v>
      </c>
      <c r="J119" s="433"/>
      <c r="K119" s="404">
        <v>500000</v>
      </c>
      <c r="L119" s="404">
        <f>M119+N119+O119+P119+Q119</f>
        <v>6400000</v>
      </c>
      <c r="M119" s="404"/>
      <c r="N119" s="404">
        <v>5900000</v>
      </c>
      <c r="O119" s="404">
        <v>0</v>
      </c>
      <c r="P119" s="433"/>
      <c r="Q119" s="404">
        <v>500000</v>
      </c>
      <c r="R119" s="404">
        <f>S119+T119+U119+V119+W119</f>
        <v>8630000</v>
      </c>
      <c r="S119" s="404"/>
      <c r="T119" s="404">
        <v>8000000</v>
      </c>
      <c r="U119" s="404">
        <v>0</v>
      </c>
      <c r="V119" s="433"/>
      <c r="W119" s="404">
        <v>630000</v>
      </c>
      <c r="X119" s="404">
        <f>Y119+Z119+AA119+AB119+AC119</f>
        <v>8630000</v>
      </c>
      <c r="Y119" s="404"/>
      <c r="Z119" s="404">
        <v>8000000</v>
      </c>
      <c r="AA119" s="404">
        <v>0</v>
      </c>
      <c r="AB119" s="433"/>
      <c r="AC119" s="570">
        <v>630000</v>
      </c>
    </row>
    <row r="120" spans="1:29" s="359" customFormat="1" ht="15">
      <c r="A120" s="454"/>
      <c r="B120" s="431"/>
      <c r="C120" s="276" t="s">
        <v>205</v>
      </c>
      <c r="D120" s="442">
        <v>423711</v>
      </c>
      <c r="E120" s="453" t="s">
        <v>206</v>
      </c>
      <c r="F120" s="404">
        <f>+G120+H120+I120+J120+K120</f>
        <v>100000</v>
      </c>
      <c r="G120" s="404"/>
      <c r="H120" s="404"/>
      <c r="I120" s="404">
        <v>0</v>
      </c>
      <c r="J120" s="433"/>
      <c r="K120" s="404">
        <v>100000</v>
      </c>
      <c r="L120" s="404">
        <f>+M120+N120+O120+P120+Q120</f>
        <v>100000</v>
      </c>
      <c r="M120" s="404"/>
      <c r="N120" s="404"/>
      <c r="O120" s="404">
        <v>0</v>
      </c>
      <c r="P120" s="433"/>
      <c r="Q120" s="404">
        <v>100000</v>
      </c>
      <c r="R120" s="404">
        <f>S120+T120+U120+V120+W120</f>
        <v>100000</v>
      </c>
      <c r="S120" s="404"/>
      <c r="T120" s="404"/>
      <c r="U120" s="404">
        <v>0</v>
      </c>
      <c r="V120" s="433"/>
      <c r="W120" s="404">
        <v>100000</v>
      </c>
      <c r="X120" s="404">
        <f>Y120+Z120+AA120+AB120+AC120</f>
        <v>100000</v>
      </c>
      <c r="Y120" s="404"/>
      <c r="Z120" s="404"/>
      <c r="AA120" s="404">
        <v>0</v>
      </c>
      <c r="AB120" s="433"/>
      <c r="AC120" s="570">
        <v>100000</v>
      </c>
    </row>
    <row r="121" spans="1:29" s="359" customFormat="1" ht="15">
      <c r="A121" s="188"/>
      <c r="B121" s="431"/>
      <c r="C121" s="276" t="s">
        <v>207</v>
      </c>
      <c r="D121" s="442">
        <v>423911</v>
      </c>
      <c r="E121" s="453" t="s">
        <v>208</v>
      </c>
      <c r="F121" s="404">
        <f>+G121+H121+I121+J121+K121</f>
        <v>180000</v>
      </c>
      <c r="G121" s="404"/>
      <c r="H121" s="404"/>
      <c r="I121" s="458">
        <v>10000</v>
      </c>
      <c r="J121" s="433"/>
      <c r="K121" s="404">
        <v>170000</v>
      </c>
      <c r="L121" s="404">
        <f>+M121+N121+O121+P121+Q121</f>
        <v>160000</v>
      </c>
      <c r="M121" s="404">
        <v>0</v>
      </c>
      <c r="N121" s="404"/>
      <c r="O121" s="458">
        <v>10000</v>
      </c>
      <c r="P121" s="433"/>
      <c r="Q121" s="404">
        <v>150000</v>
      </c>
      <c r="R121" s="404">
        <f>+S121+T121+U121+V121+W121</f>
        <v>81000</v>
      </c>
      <c r="S121" s="404">
        <v>0</v>
      </c>
      <c r="T121" s="404"/>
      <c r="U121" s="458">
        <v>0</v>
      </c>
      <c r="V121" s="433"/>
      <c r="W121" s="404">
        <v>81000</v>
      </c>
      <c r="X121" s="404">
        <f>+Y121+Z121+AA121+AB121+AC121</f>
        <v>250000</v>
      </c>
      <c r="Y121" s="404">
        <v>0</v>
      </c>
      <c r="Z121" s="404"/>
      <c r="AA121" s="404">
        <v>20000</v>
      </c>
      <c r="AB121" s="433"/>
      <c r="AC121" s="570">
        <f>81000+149000</f>
        <v>230000</v>
      </c>
    </row>
    <row r="122" spans="1:29" s="359" customFormat="1" ht="15">
      <c r="A122" s="275">
        <v>4</v>
      </c>
      <c r="B122" s="281">
        <v>424000</v>
      </c>
      <c r="C122" s="190"/>
      <c r="D122" s="586" t="s">
        <v>209</v>
      </c>
      <c r="E122" s="586"/>
      <c r="F122" s="404">
        <f>+G122+H122+I122+J122+K122</f>
        <v>510000</v>
      </c>
      <c r="G122" s="291">
        <f>+G123</f>
        <v>0</v>
      </c>
      <c r="H122" s="291">
        <f>+H123</f>
        <v>0</v>
      </c>
      <c r="I122" s="291">
        <f>+I123</f>
        <v>510000</v>
      </c>
      <c r="J122" s="291">
        <f>+J123</f>
        <v>0</v>
      </c>
      <c r="K122" s="291">
        <f>+K123</f>
        <v>0</v>
      </c>
      <c r="L122" s="404">
        <f>+M122+N122+O122+P122+Q122</f>
        <v>510000</v>
      </c>
      <c r="M122" s="291">
        <f>+M123</f>
        <v>0</v>
      </c>
      <c r="N122" s="291">
        <f>+N123</f>
        <v>0</v>
      </c>
      <c r="O122" s="291">
        <f>+O123</f>
        <v>510000</v>
      </c>
      <c r="P122" s="291">
        <f>+P123</f>
        <v>0</v>
      </c>
      <c r="Q122" s="291">
        <f>+Q123</f>
        <v>0</v>
      </c>
      <c r="R122" s="404">
        <f>+S122+T122+U122+V122+W122</f>
        <v>580000</v>
      </c>
      <c r="S122" s="291">
        <f>+S123</f>
        <v>0</v>
      </c>
      <c r="T122" s="291">
        <f>+T123</f>
        <v>0</v>
      </c>
      <c r="U122" s="291">
        <f>+U123</f>
        <v>580000</v>
      </c>
      <c r="V122" s="291">
        <f>+V123</f>
        <v>0</v>
      </c>
      <c r="W122" s="291">
        <f>+W123</f>
        <v>0</v>
      </c>
      <c r="X122" s="404">
        <f>+Y122+Z122+AA122+AB122+AC122</f>
        <v>580000</v>
      </c>
      <c r="Y122" s="291">
        <f>+Y123</f>
        <v>0</v>
      </c>
      <c r="Z122" s="291">
        <f>+Z123</f>
        <v>0</v>
      </c>
      <c r="AA122" s="291">
        <f>+AA123</f>
        <v>580000</v>
      </c>
      <c r="AB122" s="548">
        <f>+AB123</f>
        <v>0</v>
      </c>
      <c r="AC122" s="567">
        <f>+AC123</f>
        <v>0</v>
      </c>
    </row>
    <row r="123" spans="1:29" s="359" customFormat="1" ht="15">
      <c r="A123" s="452"/>
      <c r="B123" s="189"/>
      <c r="C123" s="276" t="s">
        <v>210</v>
      </c>
      <c r="D123" s="281">
        <v>424300</v>
      </c>
      <c r="E123" s="453" t="s">
        <v>211</v>
      </c>
      <c r="F123" s="213">
        <f>+G123+H123+I123+J123+K123</f>
        <v>510000</v>
      </c>
      <c r="G123" s="404">
        <f>+G124</f>
        <v>0</v>
      </c>
      <c r="H123" s="404">
        <f>H124+H125</f>
        <v>0</v>
      </c>
      <c r="I123" s="404">
        <f>+I124+I125</f>
        <v>510000</v>
      </c>
      <c r="J123" s="404">
        <f>+J124+J125</f>
        <v>0</v>
      </c>
      <c r="K123" s="404">
        <f>+K124+K125</f>
        <v>0</v>
      </c>
      <c r="L123" s="213">
        <f>+M123+N123+O123+P123+Q123</f>
        <v>510000</v>
      </c>
      <c r="M123" s="404">
        <f>+M124</f>
        <v>0</v>
      </c>
      <c r="N123" s="404">
        <f>N124+N125</f>
        <v>0</v>
      </c>
      <c r="O123" s="404">
        <f>+O124+O125</f>
        <v>510000</v>
      </c>
      <c r="P123" s="404">
        <f>+P124+P125</f>
        <v>0</v>
      </c>
      <c r="Q123" s="404">
        <f>+Q124+Q125</f>
        <v>0</v>
      </c>
      <c r="R123" s="213">
        <f>+S123+T123+U123+V123+W123</f>
        <v>580000</v>
      </c>
      <c r="S123" s="404">
        <f>+S124</f>
        <v>0</v>
      </c>
      <c r="T123" s="404">
        <f>T124+T125</f>
        <v>0</v>
      </c>
      <c r="U123" s="404">
        <f>+U124+U125</f>
        <v>580000</v>
      </c>
      <c r="V123" s="404">
        <f>+V124+V125</f>
        <v>0</v>
      </c>
      <c r="W123" s="404">
        <f>+W124+W125+W126</f>
        <v>0</v>
      </c>
      <c r="X123" s="213">
        <f>+Y123+Z123+AA123+AB123+AC123</f>
        <v>580000</v>
      </c>
      <c r="Y123" s="404">
        <f>+Y124</f>
        <v>0</v>
      </c>
      <c r="Z123" s="404">
        <f>Z124+Z125</f>
        <v>0</v>
      </c>
      <c r="AA123" s="404">
        <f>+AA124+AA125</f>
        <v>580000</v>
      </c>
      <c r="AB123" s="433">
        <f>+AB124+AB125</f>
        <v>0</v>
      </c>
      <c r="AC123" s="570">
        <f>+AC124+AC125+AC126</f>
        <v>0</v>
      </c>
    </row>
    <row r="124" spans="1:29" s="359" customFormat="1" ht="15" hidden="1">
      <c r="A124" s="188"/>
      <c r="B124" s="448"/>
      <c r="C124" s="436" t="s">
        <v>212</v>
      </c>
      <c r="D124" s="190">
        <v>424331</v>
      </c>
      <c r="E124" s="191" t="s">
        <v>213</v>
      </c>
      <c r="F124" s="213">
        <f>+G124+H124+I124+J124+K124</f>
        <v>500000</v>
      </c>
      <c r="G124" s="213"/>
      <c r="H124" s="213"/>
      <c r="I124" s="213">
        <v>500000</v>
      </c>
      <c r="J124" s="214"/>
      <c r="K124" s="213">
        <v>0</v>
      </c>
      <c r="L124" s="213">
        <f>+M124+N124+O124+P124+Q124</f>
        <v>500000</v>
      </c>
      <c r="M124" s="213"/>
      <c r="N124" s="213"/>
      <c r="O124" s="213">
        <v>500000</v>
      </c>
      <c r="P124" s="214"/>
      <c r="Q124" s="213">
        <v>0</v>
      </c>
      <c r="R124" s="213">
        <f>+S124+T124+U124+V124+W124</f>
        <v>550000</v>
      </c>
      <c r="S124" s="213"/>
      <c r="T124" s="213"/>
      <c r="U124" s="213">
        <v>550000</v>
      </c>
      <c r="V124" s="214"/>
      <c r="W124" s="213">
        <v>0</v>
      </c>
      <c r="X124" s="213">
        <f>+Y124+Z124+AA124+AB124+AC124</f>
        <v>550000</v>
      </c>
      <c r="Y124" s="213"/>
      <c r="Z124" s="213"/>
      <c r="AA124" s="213">
        <v>550000</v>
      </c>
      <c r="AB124" s="214"/>
      <c r="AC124" s="476">
        <v>0</v>
      </c>
    </row>
    <row r="125" spans="1:29" s="359" customFormat="1" ht="15" hidden="1">
      <c r="A125" s="188"/>
      <c r="B125" s="448"/>
      <c r="C125" s="436" t="s">
        <v>214</v>
      </c>
      <c r="D125" s="190">
        <v>424311</v>
      </c>
      <c r="E125" s="191" t="s">
        <v>215</v>
      </c>
      <c r="F125" s="213">
        <f>G125+H125+I125+J125+K125</f>
        <v>10000</v>
      </c>
      <c r="G125" s="213"/>
      <c r="H125" s="213"/>
      <c r="I125" s="213">
        <v>10000</v>
      </c>
      <c r="J125" s="214"/>
      <c r="K125" s="213">
        <v>0</v>
      </c>
      <c r="L125" s="213">
        <f>M125+N125+O125+P125+Q125</f>
        <v>10000</v>
      </c>
      <c r="M125" s="213"/>
      <c r="N125" s="213"/>
      <c r="O125" s="213">
        <v>10000</v>
      </c>
      <c r="P125" s="214"/>
      <c r="Q125" s="213">
        <v>0</v>
      </c>
      <c r="R125" s="213">
        <f>S125+T125+U125+V125+W125</f>
        <v>30000</v>
      </c>
      <c r="S125" s="213"/>
      <c r="T125" s="213"/>
      <c r="U125" s="213">
        <v>30000</v>
      </c>
      <c r="V125" s="214"/>
      <c r="W125" s="213">
        <v>0</v>
      </c>
      <c r="X125" s="213">
        <f>Y125+Z125+AA125+AB125+AC125</f>
        <v>30000</v>
      </c>
      <c r="Y125" s="213"/>
      <c r="Z125" s="213"/>
      <c r="AA125" s="213">
        <v>30000</v>
      </c>
      <c r="AB125" s="214"/>
      <c r="AC125" s="476">
        <v>0</v>
      </c>
    </row>
    <row r="126" spans="1:29" s="359" customFormat="1" ht="15" hidden="1">
      <c r="A126" s="454"/>
      <c r="B126" s="448"/>
      <c r="C126" s="283" t="s">
        <v>216</v>
      </c>
      <c r="D126" s="190">
        <v>424351</v>
      </c>
      <c r="E126" s="191" t="s">
        <v>217</v>
      </c>
      <c r="F126" s="213"/>
      <c r="G126" s="219"/>
      <c r="H126" s="219"/>
      <c r="I126" s="219"/>
      <c r="J126" s="459"/>
      <c r="K126" s="219"/>
      <c r="L126" s="213"/>
      <c r="M126" s="219"/>
      <c r="N126" s="219"/>
      <c r="O126" s="219"/>
      <c r="P126" s="459"/>
      <c r="Q126" s="219"/>
      <c r="R126" s="213">
        <f>S126+T126+U126+V126+W126</f>
        <v>0</v>
      </c>
      <c r="S126" s="219">
        <v>0</v>
      </c>
      <c r="T126" s="219">
        <v>0</v>
      </c>
      <c r="U126" s="219">
        <v>0</v>
      </c>
      <c r="V126" s="459">
        <v>0</v>
      </c>
      <c r="W126" s="219">
        <v>0</v>
      </c>
      <c r="X126" s="213">
        <f>Y126+Z126+AA126+AB126+AC126</f>
        <v>0</v>
      </c>
      <c r="Y126" s="219">
        <v>0</v>
      </c>
      <c r="Z126" s="219">
        <v>0</v>
      </c>
      <c r="AA126" s="219">
        <v>0</v>
      </c>
      <c r="AB126" s="459">
        <v>0</v>
      </c>
      <c r="AC126" s="476">
        <v>0</v>
      </c>
    </row>
    <row r="127" spans="1:29" s="493" customFormat="1" ht="15">
      <c r="A127" s="526">
        <v>5</v>
      </c>
      <c r="B127" s="490">
        <v>425000</v>
      </c>
      <c r="C127" s="499"/>
      <c r="D127" s="601" t="s">
        <v>218</v>
      </c>
      <c r="E127" s="601"/>
      <c r="F127" s="505">
        <f aca="true" t="shared" si="32" ref="F127:F145">+G127+H127+I127+J127+K127</f>
        <v>11325000</v>
      </c>
      <c r="G127" s="500">
        <f>+G128+G139+G156+G159+G161</f>
        <v>0</v>
      </c>
      <c r="H127" s="500">
        <f>+H128+H139+H156+H159+H161</f>
        <v>6900000</v>
      </c>
      <c r="I127" s="500">
        <f>+I128+I139</f>
        <v>3515000</v>
      </c>
      <c r="J127" s="500">
        <f>+J128+J139</f>
        <v>0</v>
      </c>
      <c r="K127" s="500">
        <f>+K128+K139</f>
        <v>910000</v>
      </c>
      <c r="L127" s="505">
        <f aca="true" t="shared" si="33" ref="L127:L145">+M127+N127+O127+P127+Q127</f>
        <v>10235000</v>
      </c>
      <c r="M127" s="500">
        <f>+M128+M139</f>
        <v>0</v>
      </c>
      <c r="N127" s="500">
        <f>+N128+N139</f>
        <v>6900000</v>
      </c>
      <c r="O127" s="500">
        <f>+O128+O139</f>
        <v>3235000</v>
      </c>
      <c r="P127" s="500">
        <f>+P128+P139</f>
        <v>0</v>
      </c>
      <c r="Q127" s="500">
        <f>+Q128+Q139</f>
        <v>100000</v>
      </c>
      <c r="R127" s="505">
        <f aca="true" t="shared" si="34" ref="R127:R145">+S127+T127+U127+V127+W127</f>
        <v>13704000</v>
      </c>
      <c r="S127" s="500">
        <f>+S128+S139</f>
        <v>0</v>
      </c>
      <c r="T127" s="500">
        <f>+T128+T139</f>
        <v>9800000</v>
      </c>
      <c r="U127" s="500">
        <f>+U128+U139</f>
        <v>3904000</v>
      </c>
      <c r="V127" s="500">
        <f>+V128+V139</f>
        <v>0</v>
      </c>
      <c r="W127" s="500">
        <f>+W128+W139</f>
        <v>0</v>
      </c>
      <c r="X127" s="505">
        <f aca="true" t="shared" si="35" ref="X127:X145">+Y127+Z127+AA127+AB127+AC127</f>
        <v>4192000</v>
      </c>
      <c r="Y127" s="500">
        <f>+Y128+Y139</f>
        <v>0</v>
      </c>
      <c r="Z127" s="500">
        <f>+Z128+Z139</f>
        <v>0</v>
      </c>
      <c r="AA127" s="500">
        <f>+AA128+AA139</f>
        <v>4182000</v>
      </c>
      <c r="AB127" s="550">
        <f>+AB128+AB139</f>
        <v>0</v>
      </c>
      <c r="AC127" s="571">
        <f>+AC128+AC139</f>
        <v>10000</v>
      </c>
    </row>
    <row r="128" spans="1:29" s="359" customFormat="1" ht="24">
      <c r="A128" s="452"/>
      <c r="B128" s="460"/>
      <c r="C128" s="276" t="s">
        <v>219</v>
      </c>
      <c r="D128" s="281">
        <v>425100</v>
      </c>
      <c r="E128" s="453" t="s">
        <v>220</v>
      </c>
      <c r="F128" s="404">
        <f t="shared" si="32"/>
        <v>7670000</v>
      </c>
      <c r="G128" s="461">
        <f>+G129+G130+G131+G132+G133+G134+G135+G137+G138+G136</f>
        <v>0</v>
      </c>
      <c r="H128" s="461">
        <f>+H129+H130+H131+H132+H133+H134+H135+H137+H138+H136</f>
        <v>6900000</v>
      </c>
      <c r="I128" s="461">
        <f>+I129+I130+I131+I132+I133+I134+I135+I137+I138+I136</f>
        <v>260000</v>
      </c>
      <c r="J128" s="461">
        <f>+J129+J130+J131+J132+J133+J134+J135+J137+J138+J136</f>
        <v>0</v>
      </c>
      <c r="K128" s="461">
        <f>+K129+K130+K131+K132+K133+K134+K135+K137+K138+K136</f>
        <v>510000</v>
      </c>
      <c r="L128" s="404">
        <f t="shared" si="33"/>
        <v>7080000</v>
      </c>
      <c r="M128" s="461">
        <f>+M129+M130+M131+M132+M133+M134+M135+M137+M138+M136</f>
        <v>0</v>
      </c>
      <c r="N128" s="461">
        <f>+N129+N130+N131+N132+N133+N134+N135+N137+N138+N136</f>
        <v>6900000</v>
      </c>
      <c r="O128" s="461">
        <f>+O129+O130+O131+O132+O133+O134+O135+O137+O138+O136</f>
        <v>180000</v>
      </c>
      <c r="P128" s="461">
        <f>+P129+P130+P131+P132+P133+P134+P135+P137+P138+P136</f>
        <v>0</v>
      </c>
      <c r="Q128" s="461">
        <f>+Q129+Q130+Q131+Q132+Q133+Q134+Q135+Q137+Q138+Q136</f>
        <v>0</v>
      </c>
      <c r="R128" s="404">
        <f t="shared" si="34"/>
        <v>10073000</v>
      </c>
      <c r="S128" s="461">
        <f>+S129+S130+S131+S132+S133+S134+S135+S137+S138+S136</f>
        <v>0</v>
      </c>
      <c r="T128" s="461">
        <f>+T129+T130+T131+T132+T133+T134+T135+T137+T138+T136</f>
        <v>9800000</v>
      </c>
      <c r="U128" s="461">
        <f>+U129+U130+U131+U132+U133+U134+U135+U137+U138+U136</f>
        <v>273000</v>
      </c>
      <c r="V128" s="461">
        <f>+V129+V130+V131+V132+V133+V134+V135+V137+V138+V136</f>
        <v>0</v>
      </c>
      <c r="W128" s="461">
        <f>+W129+W130+W131+W132+W133+W134+W135+W137+W138+W136</f>
        <v>0</v>
      </c>
      <c r="X128" s="404">
        <f t="shared" si="35"/>
        <v>615000</v>
      </c>
      <c r="Y128" s="461">
        <f>+Y129+Y130+Y131+Y132+Y133+Y134+Y135+Y137+Y138+Y136</f>
        <v>0</v>
      </c>
      <c r="Z128" s="461">
        <f>+Z129+Z130+Z131+Z132+Z133+Z134+Z135+Z137+Z138+Z136</f>
        <v>0</v>
      </c>
      <c r="AA128" s="461">
        <f>+AA129+AA130+AA131+AA132+AA133+AA134+AA135+AA137+AA138+AA136</f>
        <v>615000</v>
      </c>
      <c r="AB128" s="551">
        <f>+AB129+AB130+AB131+AB132+AB133+AB134+AB135+AB137+AB138+AB136</f>
        <v>0</v>
      </c>
      <c r="AC128" s="572">
        <f>+AC129+AC130+AC131+AC132+AC133+AC134+AC135+AC137+AC138+AC136</f>
        <v>0</v>
      </c>
    </row>
    <row r="129" spans="1:29" s="359" customFormat="1" ht="15" hidden="1">
      <c r="A129" s="454"/>
      <c r="B129" s="589"/>
      <c r="C129" s="436" t="s">
        <v>221</v>
      </c>
      <c r="D129" s="190">
        <v>425111</v>
      </c>
      <c r="E129" s="191" t="s">
        <v>222</v>
      </c>
      <c r="F129" s="213">
        <f t="shared" si="32"/>
        <v>30000</v>
      </c>
      <c r="G129" s="213"/>
      <c r="H129" s="213"/>
      <c r="I129" s="213">
        <v>0</v>
      </c>
      <c r="J129" s="214"/>
      <c r="K129" s="213">
        <v>30000</v>
      </c>
      <c r="L129" s="213">
        <f t="shared" si="33"/>
        <v>0</v>
      </c>
      <c r="M129" s="213"/>
      <c r="N129" s="213"/>
      <c r="O129" s="213">
        <v>0</v>
      </c>
      <c r="P129" s="214"/>
      <c r="Q129" s="213">
        <v>0</v>
      </c>
      <c r="R129" s="213">
        <f t="shared" si="34"/>
        <v>0</v>
      </c>
      <c r="S129" s="213"/>
      <c r="T129" s="213"/>
      <c r="U129" s="213">
        <v>0</v>
      </c>
      <c r="V129" s="214"/>
      <c r="W129" s="213">
        <v>0</v>
      </c>
      <c r="X129" s="213">
        <f t="shared" si="35"/>
        <v>30000</v>
      </c>
      <c r="Y129" s="213"/>
      <c r="Z129" s="213"/>
      <c r="AA129" s="213">
        <v>30000</v>
      </c>
      <c r="AB129" s="214"/>
      <c r="AC129" s="476">
        <v>0</v>
      </c>
    </row>
    <row r="130" spans="1:29" s="359" customFormat="1" ht="15" hidden="1">
      <c r="A130" s="454"/>
      <c r="B130" s="589"/>
      <c r="C130" s="436" t="s">
        <v>223</v>
      </c>
      <c r="D130" s="190">
        <v>425112</v>
      </c>
      <c r="E130" s="191" t="s">
        <v>224</v>
      </c>
      <c r="F130" s="213">
        <f t="shared" si="32"/>
        <v>10000</v>
      </c>
      <c r="G130" s="213"/>
      <c r="H130" s="213"/>
      <c r="I130" s="213">
        <v>0</v>
      </c>
      <c r="J130" s="214"/>
      <c r="K130" s="213">
        <v>10000</v>
      </c>
      <c r="L130" s="213">
        <f t="shared" si="33"/>
        <v>0</v>
      </c>
      <c r="M130" s="213"/>
      <c r="N130" s="213"/>
      <c r="O130" s="213">
        <v>0</v>
      </c>
      <c r="P130" s="214"/>
      <c r="Q130" s="213">
        <v>0</v>
      </c>
      <c r="R130" s="213">
        <f t="shared" si="34"/>
        <v>0</v>
      </c>
      <c r="S130" s="213"/>
      <c r="T130" s="213"/>
      <c r="U130" s="213">
        <v>0</v>
      </c>
      <c r="V130" s="214"/>
      <c r="W130" s="213">
        <v>0</v>
      </c>
      <c r="X130" s="213">
        <f t="shared" si="35"/>
        <v>0</v>
      </c>
      <c r="Y130" s="213"/>
      <c r="Z130" s="213"/>
      <c r="AA130" s="213">
        <v>0</v>
      </c>
      <c r="AB130" s="214"/>
      <c r="AC130" s="476">
        <v>0</v>
      </c>
    </row>
    <row r="131" spans="1:29" s="359" customFormat="1" ht="15" hidden="1">
      <c r="A131" s="454"/>
      <c r="B131" s="589"/>
      <c r="C131" s="436" t="s">
        <v>225</v>
      </c>
      <c r="D131" s="190">
        <v>425113</v>
      </c>
      <c r="E131" s="191" t="s">
        <v>226</v>
      </c>
      <c r="F131" s="213">
        <f t="shared" si="32"/>
        <v>40000</v>
      </c>
      <c r="G131" s="213"/>
      <c r="H131" s="213"/>
      <c r="I131" s="213">
        <v>20000</v>
      </c>
      <c r="J131" s="214"/>
      <c r="K131" s="213">
        <v>20000</v>
      </c>
      <c r="L131" s="213">
        <f t="shared" si="33"/>
        <v>20000</v>
      </c>
      <c r="M131" s="213"/>
      <c r="N131" s="213"/>
      <c r="O131" s="213">
        <v>20000</v>
      </c>
      <c r="P131" s="214"/>
      <c r="Q131" s="213">
        <v>0</v>
      </c>
      <c r="R131" s="213">
        <f t="shared" si="34"/>
        <v>0</v>
      </c>
      <c r="S131" s="213"/>
      <c r="T131" s="213"/>
      <c r="U131" s="213">
        <v>0</v>
      </c>
      <c r="V131" s="214"/>
      <c r="W131" s="213">
        <v>0</v>
      </c>
      <c r="X131" s="213">
        <f t="shared" si="35"/>
        <v>60000</v>
      </c>
      <c r="Y131" s="213"/>
      <c r="Z131" s="213"/>
      <c r="AA131" s="213">
        <v>60000</v>
      </c>
      <c r="AB131" s="214"/>
      <c r="AC131" s="476">
        <v>0</v>
      </c>
    </row>
    <row r="132" spans="1:29" s="359" customFormat="1" ht="15" hidden="1">
      <c r="A132" s="454"/>
      <c r="B132" s="589"/>
      <c r="C132" s="436" t="s">
        <v>227</v>
      </c>
      <c r="D132" s="190">
        <v>425114</v>
      </c>
      <c r="E132" s="191" t="s">
        <v>228</v>
      </c>
      <c r="F132" s="213">
        <f t="shared" si="32"/>
        <v>0</v>
      </c>
      <c r="G132" s="213"/>
      <c r="H132" s="213"/>
      <c r="I132" s="213">
        <v>0</v>
      </c>
      <c r="J132" s="214"/>
      <c r="K132" s="213">
        <v>0</v>
      </c>
      <c r="L132" s="213">
        <f t="shared" si="33"/>
        <v>0</v>
      </c>
      <c r="M132" s="213"/>
      <c r="N132" s="213"/>
      <c r="O132" s="213">
        <v>0</v>
      </c>
      <c r="P132" s="214"/>
      <c r="Q132" s="213">
        <v>0</v>
      </c>
      <c r="R132" s="213">
        <f t="shared" si="34"/>
        <v>0</v>
      </c>
      <c r="S132" s="213"/>
      <c r="T132" s="213"/>
      <c r="U132" s="213">
        <v>0</v>
      </c>
      <c r="V132" s="214"/>
      <c r="W132" s="213">
        <v>0</v>
      </c>
      <c r="X132" s="213">
        <f t="shared" si="35"/>
        <v>0</v>
      </c>
      <c r="Y132" s="213"/>
      <c r="Z132" s="213"/>
      <c r="AA132" s="213">
        <v>0</v>
      </c>
      <c r="AB132" s="214"/>
      <c r="AC132" s="476">
        <v>0</v>
      </c>
    </row>
    <row r="133" spans="1:29" s="359" customFormat="1" ht="15" hidden="1">
      <c r="A133" s="454"/>
      <c r="B133" s="589"/>
      <c r="C133" s="436" t="s">
        <v>229</v>
      </c>
      <c r="D133" s="190">
        <v>425115</v>
      </c>
      <c r="E133" s="191" t="s">
        <v>230</v>
      </c>
      <c r="F133" s="213">
        <f t="shared" si="32"/>
        <v>150000</v>
      </c>
      <c r="G133" s="213"/>
      <c r="H133" s="213"/>
      <c r="I133" s="213">
        <v>100000</v>
      </c>
      <c r="J133" s="214"/>
      <c r="K133" s="213">
        <v>50000</v>
      </c>
      <c r="L133" s="213">
        <f t="shared" si="33"/>
        <v>50000</v>
      </c>
      <c r="M133" s="213"/>
      <c r="N133" s="213"/>
      <c r="O133" s="213">
        <v>50000</v>
      </c>
      <c r="P133" s="214"/>
      <c r="Q133" s="213">
        <v>0</v>
      </c>
      <c r="R133" s="213">
        <f t="shared" si="34"/>
        <v>0</v>
      </c>
      <c r="S133" s="213"/>
      <c r="T133" s="213"/>
      <c r="U133" s="213">
        <v>0</v>
      </c>
      <c r="V133" s="214"/>
      <c r="W133" s="213">
        <v>0</v>
      </c>
      <c r="X133" s="213">
        <f t="shared" si="35"/>
        <v>0</v>
      </c>
      <c r="Y133" s="213"/>
      <c r="Z133" s="213"/>
      <c r="AA133" s="213">
        <v>0</v>
      </c>
      <c r="AB133" s="214"/>
      <c r="AC133" s="476">
        <v>0</v>
      </c>
    </row>
    <row r="134" spans="1:29" s="359" customFormat="1" ht="15" hidden="1">
      <c r="A134" s="454"/>
      <c r="B134" s="589"/>
      <c r="C134" s="436" t="s">
        <v>231</v>
      </c>
      <c r="D134" s="190">
        <v>425116</v>
      </c>
      <c r="E134" s="191" t="s">
        <v>232</v>
      </c>
      <c r="F134" s="213">
        <f t="shared" si="32"/>
        <v>90000</v>
      </c>
      <c r="G134" s="213"/>
      <c r="H134" s="213"/>
      <c r="I134" s="213">
        <v>40000</v>
      </c>
      <c r="J134" s="214"/>
      <c r="K134" s="213">
        <v>50000</v>
      </c>
      <c r="L134" s="213">
        <f t="shared" si="33"/>
        <v>40000</v>
      </c>
      <c r="M134" s="213"/>
      <c r="N134" s="213"/>
      <c r="O134" s="213">
        <v>40000</v>
      </c>
      <c r="P134" s="214"/>
      <c r="Q134" s="213">
        <v>0</v>
      </c>
      <c r="R134" s="213">
        <f t="shared" si="34"/>
        <v>25000</v>
      </c>
      <c r="S134" s="213"/>
      <c r="T134" s="213"/>
      <c r="U134" s="213">
        <v>25000</v>
      </c>
      <c r="V134" s="214"/>
      <c r="W134" s="213">
        <v>0</v>
      </c>
      <c r="X134" s="213">
        <f t="shared" si="35"/>
        <v>25000</v>
      </c>
      <c r="Y134" s="213"/>
      <c r="Z134" s="213"/>
      <c r="AA134" s="213">
        <v>25000</v>
      </c>
      <c r="AB134" s="214"/>
      <c r="AC134" s="476">
        <v>0</v>
      </c>
    </row>
    <row r="135" spans="1:29" s="359" customFormat="1" ht="15" hidden="1">
      <c r="A135" s="454"/>
      <c r="B135" s="589"/>
      <c r="C135" s="436" t="s">
        <v>233</v>
      </c>
      <c r="D135" s="190">
        <v>425117</v>
      </c>
      <c r="E135" s="191" t="s">
        <v>234</v>
      </c>
      <c r="F135" s="213">
        <f t="shared" si="32"/>
        <v>250000</v>
      </c>
      <c r="G135" s="213"/>
      <c r="H135" s="213"/>
      <c r="I135" s="213">
        <v>100000</v>
      </c>
      <c r="J135" s="214"/>
      <c r="K135" s="213">
        <v>150000</v>
      </c>
      <c r="L135" s="213">
        <f t="shared" si="33"/>
        <v>70000</v>
      </c>
      <c r="M135" s="213"/>
      <c r="N135" s="213"/>
      <c r="O135" s="213">
        <v>70000</v>
      </c>
      <c r="P135" s="214"/>
      <c r="Q135" s="213">
        <v>0</v>
      </c>
      <c r="R135" s="213">
        <f t="shared" si="34"/>
        <v>150000</v>
      </c>
      <c r="S135" s="213"/>
      <c r="T135" s="213"/>
      <c r="U135" s="213">
        <v>150000</v>
      </c>
      <c r="V135" s="214"/>
      <c r="W135" s="213">
        <v>0</v>
      </c>
      <c r="X135" s="213">
        <f t="shared" si="35"/>
        <v>200000</v>
      </c>
      <c r="Y135" s="213"/>
      <c r="Z135" s="213"/>
      <c r="AA135" s="213">
        <v>200000</v>
      </c>
      <c r="AB135" s="214"/>
      <c r="AC135" s="476">
        <v>0</v>
      </c>
    </row>
    <row r="136" spans="1:29" s="359" customFormat="1" ht="15" hidden="1">
      <c r="A136" s="454"/>
      <c r="B136" s="589"/>
      <c r="C136" s="436" t="s">
        <v>235</v>
      </c>
      <c r="D136" s="190">
        <v>425118</v>
      </c>
      <c r="E136" s="191" t="s">
        <v>236</v>
      </c>
      <c r="F136" s="213">
        <f t="shared" si="32"/>
        <v>0</v>
      </c>
      <c r="G136" s="213"/>
      <c r="H136" s="213"/>
      <c r="I136" s="213">
        <v>0</v>
      </c>
      <c r="J136" s="214"/>
      <c r="K136" s="213">
        <v>0</v>
      </c>
      <c r="L136" s="213">
        <f t="shared" si="33"/>
        <v>0</v>
      </c>
      <c r="M136" s="213"/>
      <c r="N136" s="213"/>
      <c r="O136" s="213">
        <v>0</v>
      </c>
      <c r="P136" s="214"/>
      <c r="Q136" s="213">
        <v>0</v>
      </c>
      <c r="R136" s="213">
        <f t="shared" si="34"/>
        <v>0</v>
      </c>
      <c r="S136" s="213"/>
      <c r="T136" s="213"/>
      <c r="U136" s="213">
        <v>0</v>
      </c>
      <c r="V136" s="214"/>
      <c r="W136" s="213">
        <v>0</v>
      </c>
      <c r="X136" s="213">
        <f t="shared" si="35"/>
        <v>0</v>
      </c>
      <c r="Y136" s="213"/>
      <c r="Z136" s="213"/>
      <c r="AA136" s="213">
        <v>0</v>
      </c>
      <c r="AB136" s="214"/>
      <c r="AC136" s="476">
        <v>0</v>
      </c>
    </row>
    <row r="137" spans="1:29" s="359" customFormat="1" ht="24" hidden="1">
      <c r="A137" s="454"/>
      <c r="B137" s="589"/>
      <c r="C137" s="436" t="s">
        <v>237</v>
      </c>
      <c r="D137" s="190">
        <v>425119</v>
      </c>
      <c r="E137" s="191" t="s">
        <v>238</v>
      </c>
      <c r="F137" s="213">
        <f t="shared" si="32"/>
        <v>7100000</v>
      </c>
      <c r="G137" s="213"/>
      <c r="H137" s="213">
        <v>6900000</v>
      </c>
      <c r="I137" s="213">
        <v>0</v>
      </c>
      <c r="J137" s="214"/>
      <c r="K137" s="213">
        <v>200000</v>
      </c>
      <c r="L137" s="213">
        <f t="shared" si="33"/>
        <v>6900000</v>
      </c>
      <c r="M137" s="213">
        <v>0</v>
      </c>
      <c r="N137" s="213">
        <v>6900000</v>
      </c>
      <c r="O137" s="213">
        <v>0</v>
      </c>
      <c r="P137" s="214"/>
      <c r="Q137" s="213">
        <v>0</v>
      </c>
      <c r="R137" s="213">
        <f t="shared" si="34"/>
        <v>9898000</v>
      </c>
      <c r="S137" s="213">
        <v>0</v>
      </c>
      <c r="T137" s="213">
        <v>9800000</v>
      </c>
      <c r="U137" s="213">
        <v>98000</v>
      </c>
      <c r="V137" s="214"/>
      <c r="W137" s="213">
        <v>0</v>
      </c>
      <c r="X137" s="213">
        <f t="shared" si="35"/>
        <v>300000</v>
      </c>
      <c r="Y137" s="213">
        <v>0</v>
      </c>
      <c r="Z137" s="213">
        <v>0</v>
      </c>
      <c r="AA137" s="213">
        <v>300000</v>
      </c>
      <c r="AB137" s="214"/>
      <c r="AC137" s="476">
        <v>0</v>
      </c>
    </row>
    <row r="138" spans="1:29" s="359" customFormat="1" ht="15" hidden="1">
      <c r="A138" s="454"/>
      <c r="B138" s="589"/>
      <c r="C138" s="436" t="s">
        <v>239</v>
      </c>
      <c r="D138" s="190">
        <v>425191</v>
      </c>
      <c r="E138" s="191" t="s">
        <v>240</v>
      </c>
      <c r="F138" s="213">
        <f t="shared" si="32"/>
        <v>0</v>
      </c>
      <c r="G138" s="213"/>
      <c r="H138" s="213"/>
      <c r="I138" s="213">
        <v>0</v>
      </c>
      <c r="J138" s="214"/>
      <c r="K138" s="213">
        <v>0</v>
      </c>
      <c r="L138" s="213">
        <f t="shared" si="33"/>
        <v>0</v>
      </c>
      <c r="M138" s="213"/>
      <c r="N138" s="213"/>
      <c r="O138" s="213">
        <v>0</v>
      </c>
      <c r="P138" s="214"/>
      <c r="Q138" s="213">
        <v>0</v>
      </c>
      <c r="R138" s="213">
        <f t="shared" si="34"/>
        <v>0</v>
      </c>
      <c r="S138" s="213"/>
      <c r="T138" s="213"/>
      <c r="U138" s="213"/>
      <c r="V138" s="214"/>
      <c r="W138" s="213">
        <v>0</v>
      </c>
      <c r="X138" s="213">
        <f t="shared" si="35"/>
        <v>0</v>
      </c>
      <c r="Y138" s="213"/>
      <c r="Z138" s="213"/>
      <c r="AA138" s="213"/>
      <c r="AB138" s="214"/>
      <c r="AC138" s="476">
        <v>0</v>
      </c>
    </row>
    <row r="139" spans="1:29" s="359" customFormat="1" ht="15">
      <c r="A139" s="454"/>
      <c r="B139" s="462"/>
      <c r="C139" s="276" t="s">
        <v>241</v>
      </c>
      <c r="D139" s="281">
        <v>425200</v>
      </c>
      <c r="E139" s="453" t="s">
        <v>242</v>
      </c>
      <c r="F139" s="404">
        <f t="shared" si="32"/>
        <v>3655000</v>
      </c>
      <c r="G139" s="370">
        <f>+G140+G147+G156+G159+G161</f>
        <v>0</v>
      </c>
      <c r="H139" s="370">
        <f>+H140+H147+H156+H159+H161</f>
        <v>0</v>
      </c>
      <c r="I139" s="469">
        <f>+I140+I147+I156+I159+I161+I157+I158+I160</f>
        <v>3255000</v>
      </c>
      <c r="J139" s="469">
        <f>+J140+J147+J156+J159+J161+J157+J158+J160</f>
        <v>0</v>
      </c>
      <c r="K139" s="469">
        <f>+K140+K147+K156+K159+K161+K157+K158+K160</f>
        <v>400000</v>
      </c>
      <c r="L139" s="404">
        <f t="shared" si="33"/>
        <v>3155000</v>
      </c>
      <c r="M139" s="469">
        <f>+M140+M147+M156+M159+M161+M157+M158+M160</f>
        <v>0</v>
      </c>
      <c r="N139" s="469">
        <f>+N140+N147+N156+N159+N161+N157+N158+N160</f>
        <v>0</v>
      </c>
      <c r="O139" s="469">
        <f>+O140+O147+O156+O159+O161+O157+O158+O160</f>
        <v>3055000</v>
      </c>
      <c r="P139" s="469">
        <f>+P140+P147+P156+P159+P161+P157+P158+P160</f>
        <v>0</v>
      </c>
      <c r="Q139" s="469">
        <f>+Q140+Q147+Q156+Q159+Q161+Q157+Q158+Q160</f>
        <v>100000</v>
      </c>
      <c r="R139" s="404">
        <f t="shared" si="34"/>
        <v>3631000</v>
      </c>
      <c r="S139" s="469">
        <f>+S140+S147+S156+S159+S161+S157+S158+S160</f>
        <v>0</v>
      </c>
      <c r="T139" s="469">
        <f>+T140+T147+T156+T159+T161+T157+T158+T160</f>
        <v>0</v>
      </c>
      <c r="U139" s="469">
        <f>+U140+U147+U156+U159+U161+U157+U158+U160</f>
        <v>3631000</v>
      </c>
      <c r="V139" s="469">
        <f>+V140+V147+V156+V159+V161+V157+V158+V160</f>
        <v>0</v>
      </c>
      <c r="W139" s="469">
        <f>+W140+W147+W156+W159+W161+W157+W158+W160</f>
        <v>0</v>
      </c>
      <c r="X139" s="404">
        <f t="shared" si="35"/>
        <v>3577000</v>
      </c>
      <c r="Y139" s="469">
        <f>+Y140+Y147+Y156+Y159+Y161+Y157+Y158+Y160</f>
        <v>0</v>
      </c>
      <c r="Z139" s="469">
        <f>+Z140+Z147+Z156+Z159+Z161+Z157+Z158+Z160</f>
        <v>0</v>
      </c>
      <c r="AA139" s="469">
        <f>+AA140+AA147+AA156+AA159+AA161+AA157+AA158+AA160</f>
        <v>3567000</v>
      </c>
      <c r="AB139" s="552">
        <f>+AB140+AB147+AB156+AB159+AB161+AB157+AB158+AB160</f>
        <v>0</v>
      </c>
      <c r="AC139" s="573">
        <f>+AC140+AC147+AC156+AC159+AC161+AC157+AC158+AC160</f>
        <v>10000</v>
      </c>
    </row>
    <row r="140" spans="1:29" s="359" customFormat="1" ht="15">
      <c r="A140" s="454"/>
      <c r="B140" s="463"/>
      <c r="C140" s="276" t="s">
        <v>243</v>
      </c>
      <c r="D140" s="281">
        <v>425210</v>
      </c>
      <c r="E140" s="453" t="s">
        <v>244</v>
      </c>
      <c r="F140" s="213">
        <f t="shared" si="32"/>
        <v>2840000</v>
      </c>
      <c r="G140" s="370">
        <f>+G141+G143+G144+G146</f>
        <v>0</v>
      </c>
      <c r="H140" s="370">
        <f>+H141+H143+H144+H146</f>
        <v>0</v>
      </c>
      <c r="I140" s="370">
        <f>+I141+I143+I144+I146+I145+I142</f>
        <v>2440000</v>
      </c>
      <c r="J140" s="370">
        <f>+J141+J143+J144+J146+J145+J142</f>
        <v>0</v>
      </c>
      <c r="K140" s="370">
        <f>+K141+K143+K144+K146+K145+K142</f>
        <v>400000</v>
      </c>
      <c r="L140" s="213">
        <f t="shared" si="33"/>
        <v>2390000</v>
      </c>
      <c r="M140" s="370">
        <f>+M141+M143+M144+M146</f>
        <v>0</v>
      </c>
      <c r="N140" s="370">
        <f>+N141+N143+N144+N146</f>
        <v>0</v>
      </c>
      <c r="O140" s="370">
        <f>+O141+O143+O144+O146+O145+O142</f>
        <v>2340000</v>
      </c>
      <c r="P140" s="370">
        <f>+P141+P143+P144+P146+P145+P142</f>
        <v>0</v>
      </c>
      <c r="Q140" s="370">
        <f>+Q141+Q143+Q144+Q146+Q145+Q142</f>
        <v>50000</v>
      </c>
      <c r="R140" s="213">
        <f t="shared" si="34"/>
        <v>2482000</v>
      </c>
      <c r="S140" s="370">
        <f>+S141+S143+S144+S146</f>
        <v>0</v>
      </c>
      <c r="T140" s="370">
        <f>+T141+T143+T144+T146</f>
        <v>0</v>
      </c>
      <c r="U140" s="370">
        <f>+U141+U143+U144+U146+U145+U142</f>
        <v>2482000</v>
      </c>
      <c r="V140" s="370">
        <f>+V141+V143+V144+V146+V145+V142</f>
        <v>0</v>
      </c>
      <c r="W140" s="370">
        <f>+W141+W143+W144+W146+W145+W142</f>
        <v>0</v>
      </c>
      <c r="X140" s="213">
        <f t="shared" si="35"/>
        <v>2442600</v>
      </c>
      <c r="Y140" s="370">
        <f>+Y141+Y143+Y144+Y146</f>
        <v>0</v>
      </c>
      <c r="Z140" s="370">
        <f>+Z141+Z143+Z144+Z146</f>
        <v>0</v>
      </c>
      <c r="AA140" s="370">
        <f>+AA141+AA143+AA144+AA146+AA145+AA142</f>
        <v>2442600</v>
      </c>
      <c r="AB140" s="478">
        <f>+AB141+AB143+AB144+AB146+AB145+AB142</f>
        <v>0</v>
      </c>
      <c r="AC140" s="567">
        <f>+AC141+AC143+AC144+AC146+AC145+AC142</f>
        <v>0</v>
      </c>
    </row>
    <row r="141" spans="1:29" s="359" customFormat="1" ht="15" hidden="1">
      <c r="A141" s="454"/>
      <c r="B141" s="590"/>
      <c r="C141" s="436" t="s">
        <v>245</v>
      </c>
      <c r="D141" s="190">
        <v>425211</v>
      </c>
      <c r="E141" s="191" t="s">
        <v>246</v>
      </c>
      <c r="F141" s="213">
        <f t="shared" si="32"/>
        <v>260000</v>
      </c>
      <c r="G141" s="213"/>
      <c r="H141" s="213"/>
      <c r="I141" s="213">
        <v>260000</v>
      </c>
      <c r="J141" s="214"/>
      <c r="K141" s="213">
        <v>0</v>
      </c>
      <c r="L141" s="213">
        <f t="shared" si="33"/>
        <v>160000</v>
      </c>
      <c r="M141" s="213"/>
      <c r="N141" s="213"/>
      <c r="O141" s="213">
        <v>160000</v>
      </c>
      <c r="P141" s="214"/>
      <c r="Q141" s="213">
        <v>0</v>
      </c>
      <c r="R141" s="213">
        <f t="shared" si="34"/>
        <v>200000</v>
      </c>
      <c r="S141" s="213"/>
      <c r="T141" s="213"/>
      <c r="U141" s="213">
        <v>200000</v>
      </c>
      <c r="V141" s="214"/>
      <c r="W141" s="213">
        <v>0</v>
      </c>
      <c r="X141" s="213">
        <f t="shared" si="35"/>
        <v>50000</v>
      </c>
      <c r="Y141" s="213"/>
      <c r="Z141" s="213"/>
      <c r="AA141" s="213">
        <v>50000</v>
      </c>
      <c r="AB141" s="214"/>
      <c r="AC141" s="476">
        <v>0</v>
      </c>
    </row>
    <row r="142" spans="1:29" s="359" customFormat="1" ht="15" hidden="1">
      <c r="A142" s="454"/>
      <c r="B142" s="590"/>
      <c r="C142" s="436" t="s">
        <v>247</v>
      </c>
      <c r="D142" s="190">
        <v>42521101</v>
      </c>
      <c r="E142" s="191" t="s">
        <v>248</v>
      </c>
      <c r="F142" s="213">
        <f t="shared" si="32"/>
        <v>2470000</v>
      </c>
      <c r="G142" s="213">
        <v>0</v>
      </c>
      <c r="H142" s="213">
        <v>0</v>
      </c>
      <c r="I142" s="213">
        <v>2100000</v>
      </c>
      <c r="J142" s="214">
        <v>0</v>
      </c>
      <c r="K142" s="213">
        <v>370000</v>
      </c>
      <c r="L142" s="213">
        <f t="shared" si="33"/>
        <v>2100000</v>
      </c>
      <c r="M142" s="213">
        <v>0</v>
      </c>
      <c r="N142" s="213">
        <v>0</v>
      </c>
      <c r="O142" s="213">
        <v>2100000</v>
      </c>
      <c r="P142" s="214">
        <v>0</v>
      </c>
      <c r="Q142" s="213">
        <v>0</v>
      </c>
      <c r="R142" s="213">
        <f t="shared" si="34"/>
        <v>2150000</v>
      </c>
      <c r="S142" s="213">
        <v>0</v>
      </c>
      <c r="T142" s="213">
        <v>0</v>
      </c>
      <c r="U142" s="213">
        <v>2150000</v>
      </c>
      <c r="V142" s="214">
        <v>0</v>
      </c>
      <c r="W142" s="213">
        <v>0</v>
      </c>
      <c r="X142" s="213">
        <f t="shared" si="35"/>
        <v>2390600</v>
      </c>
      <c r="Y142" s="213">
        <v>0</v>
      </c>
      <c r="Z142" s="213">
        <v>0</v>
      </c>
      <c r="AA142" s="213">
        <f>2150000+300000-59400</f>
        <v>2390600</v>
      </c>
      <c r="AB142" s="214">
        <v>0</v>
      </c>
      <c r="AC142" s="476">
        <v>0</v>
      </c>
    </row>
    <row r="143" spans="1:29" s="359" customFormat="1" ht="15" hidden="1">
      <c r="A143" s="454"/>
      <c r="B143" s="590"/>
      <c r="C143" s="436" t="s">
        <v>249</v>
      </c>
      <c r="D143" s="190">
        <v>425212</v>
      </c>
      <c r="E143" s="191" t="s">
        <v>250</v>
      </c>
      <c r="F143" s="213">
        <f t="shared" si="32"/>
        <v>50000</v>
      </c>
      <c r="G143" s="213"/>
      <c r="H143" s="213"/>
      <c r="I143" s="213">
        <v>50000</v>
      </c>
      <c r="J143" s="214"/>
      <c r="K143" s="213">
        <v>0</v>
      </c>
      <c r="L143" s="213">
        <f t="shared" si="33"/>
        <v>50000</v>
      </c>
      <c r="M143" s="213"/>
      <c r="N143" s="213"/>
      <c r="O143" s="213">
        <v>50000</v>
      </c>
      <c r="P143" s="214"/>
      <c r="Q143" s="213">
        <v>0</v>
      </c>
      <c r="R143" s="213">
        <f t="shared" si="34"/>
        <v>50000</v>
      </c>
      <c r="S143" s="213"/>
      <c r="T143" s="213"/>
      <c r="U143" s="213">
        <v>50000</v>
      </c>
      <c r="V143" s="214"/>
      <c r="W143" s="213">
        <v>0</v>
      </c>
      <c r="X143" s="213">
        <f t="shared" si="35"/>
        <v>0</v>
      </c>
      <c r="Y143" s="213"/>
      <c r="Z143" s="213"/>
      <c r="AA143" s="213">
        <v>0</v>
      </c>
      <c r="AB143" s="214"/>
      <c r="AC143" s="476">
        <v>0</v>
      </c>
    </row>
    <row r="144" spans="1:29" s="359" customFormat="1" ht="15" hidden="1">
      <c r="A144" s="454"/>
      <c r="B144" s="590"/>
      <c r="C144" s="436" t="s">
        <v>251</v>
      </c>
      <c r="D144" s="190">
        <v>425213</v>
      </c>
      <c r="E144" s="191" t="s">
        <v>252</v>
      </c>
      <c r="F144" s="213">
        <f t="shared" si="32"/>
        <v>20000</v>
      </c>
      <c r="G144" s="213"/>
      <c r="H144" s="213"/>
      <c r="I144" s="213">
        <v>20000</v>
      </c>
      <c r="J144" s="214"/>
      <c r="K144" s="213">
        <v>0</v>
      </c>
      <c r="L144" s="213">
        <f t="shared" si="33"/>
        <v>20000</v>
      </c>
      <c r="M144" s="213"/>
      <c r="N144" s="213"/>
      <c r="O144" s="213">
        <v>20000</v>
      </c>
      <c r="P144" s="214"/>
      <c r="Q144" s="213">
        <v>0</v>
      </c>
      <c r="R144" s="213">
        <f t="shared" si="34"/>
        <v>80000</v>
      </c>
      <c r="S144" s="213"/>
      <c r="T144" s="213"/>
      <c r="U144" s="213">
        <v>80000</v>
      </c>
      <c r="V144" s="214"/>
      <c r="W144" s="213">
        <v>0</v>
      </c>
      <c r="X144" s="213">
        <f t="shared" si="35"/>
        <v>0</v>
      </c>
      <c r="Y144" s="213"/>
      <c r="Z144" s="213"/>
      <c r="AA144" s="213">
        <v>0</v>
      </c>
      <c r="AB144" s="214"/>
      <c r="AC144" s="476">
        <v>0</v>
      </c>
    </row>
    <row r="145" spans="1:29" s="359" customFormat="1" ht="15" hidden="1">
      <c r="A145" s="454"/>
      <c r="B145" s="590"/>
      <c r="C145" s="436" t="s">
        <v>253</v>
      </c>
      <c r="D145" s="190">
        <v>425219</v>
      </c>
      <c r="E145" s="191" t="s">
        <v>254</v>
      </c>
      <c r="F145" s="213">
        <f t="shared" si="32"/>
        <v>0</v>
      </c>
      <c r="G145" s="213"/>
      <c r="H145" s="213"/>
      <c r="I145" s="213">
        <v>0</v>
      </c>
      <c r="J145" s="214"/>
      <c r="K145" s="213">
        <v>0</v>
      </c>
      <c r="L145" s="213">
        <f t="shared" si="33"/>
        <v>0</v>
      </c>
      <c r="M145" s="213"/>
      <c r="N145" s="213"/>
      <c r="O145" s="213">
        <v>0</v>
      </c>
      <c r="P145" s="214"/>
      <c r="Q145" s="213">
        <v>0</v>
      </c>
      <c r="R145" s="213">
        <f t="shared" si="34"/>
        <v>0</v>
      </c>
      <c r="S145" s="213"/>
      <c r="T145" s="213"/>
      <c r="U145" s="213">
        <v>0</v>
      </c>
      <c r="V145" s="214"/>
      <c r="W145" s="213">
        <v>0</v>
      </c>
      <c r="X145" s="213">
        <f t="shared" si="35"/>
        <v>0</v>
      </c>
      <c r="Y145" s="213"/>
      <c r="Z145" s="213"/>
      <c r="AA145" s="213">
        <v>0</v>
      </c>
      <c r="AB145" s="214"/>
      <c r="AC145" s="476">
        <v>0</v>
      </c>
    </row>
    <row r="146" spans="1:29" s="359" customFormat="1" ht="24" hidden="1">
      <c r="A146" s="454"/>
      <c r="B146" s="590"/>
      <c r="C146" s="436" t="s">
        <v>255</v>
      </c>
      <c r="D146" s="442">
        <v>425219</v>
      </c>
      <c r="E146" s="191" t="s">
        <v>256</v>
      </c>
      <c r="F146" s="213">
        <f>G146+H146+I146+J146+K146</f>
        <v>40000</v>
      </c>
      <c r="G146" s="213"/>
      <c r="H146" s="213"/>
      <c r="I146" s="455">
        <v>10000</v>
      </c>
      <c r="J146" s="214"/>
      <c r="K146" s="213">
        <v>30000</v>
      </c>
      <c r="L146" s="213">
        <f>M146+N146+O146+P146+Q146</f>
        <v>60000</v>
      </c>
      <c r="M146" s="213"/>
      <c r="N146" s="213"/>
      <c r="O146" s="455">
        <v>10000</v>
      </c>
      <c r="P146" s="214"/>
      <c r="Q146" s="213">
        <v>50000</v>
      </c>
      <c r="R146" s="213">
        <f>S146+T146+U146+V146+W146</f>
        <v>2000</v>
      </c>
      <c r="S146" s="213"/>
      <c r="T146" s="213"/>
      <c r="U146" s="455">
        <v>2000</v>
      </c>
      <c r="V146" s="214"/>
      <c r="W146" s="213">
        <v>0</v>
      </c>
      <c r="X146" s="213">
        <f>Y146+Z146+AA146+AB146+AC146</f>
        <v>2000</v>
      </c>
      <c r="Y146" s="213"/>
      <c r="Z146" s="213"/>
      <c r="AA146" s="455">
        <v>2000</v>
      </c>
      <c r="AB146" s="214"/>
      <c r="AC146" s="476">
        <v>0</v>
      </c>
    </row>
    <row r="147" spans="1:29" s="359" customFormat="1" ht="24">
      <c r="A147" s="454"/>
      <c r="B147" s="464"/>
      <c r="C147" s="276" t="s">
        <v>257</v>
      </c>
      <c r="D147" s="281">
        <v>425220</v>
      </c>
      <c r="E147" s="453" t="s">
        <v>258</v>
      </c>
      <c r="F147" s="404">
        <f>+G147+H147+I147+J147+K147</f>
        <v>380000</v>
      </c>
      <c r="G147" s="404">
        <f>+G148+G149+G150+G151+G152+G153+G154+G155</f>
        <v>0</v>
      </c>
      <c r="H147" s="404">
        <f>+H148+H149+H150+H151+H152+H153+H154+H155</f>
        <v>0</v>
      </c>
      <c r="I147" s="370">
        <f>+I148+I149+I150+I151+I152+I153+I154+I155</f>
        <v>380000</v>
      </c>
      <c r="J147" s="370">
        <f>+J148+J149+J150+J151+J152+J153+J154+J155</f>
        <v>0</v>
      </c>
      <c r="K147" s="370">
        <f>+K148+K149+K150+K151+K152+K153+K154+K155</f>
        <v>0</v>
      </c>
      <c r="L147" s="404">
        <f>+M147+N147+O147+P147+Q147</f>
        <v>380000</v>
      </c>
      <c r="M147" s="404">
        <f>+M148+M149+M150+M151+M152+M153+M154+M155</f>
        <v>0</v>
      </c>
      <c r="N147" s="404">
        <f>+N148+N149+N150+N151+N152+N153+N154+N155</f>
        <v>0</v>
      </c>
      <c r="O147" s="370">
        <f>+O148+O149+O150+O151+O152+O153+O154+O155</f>
        <v>330000</v>
      </c>
      <c r="P147" s="370">
        <f>+P148+P149+P150+P151+P152+P153+P154+P155</f>
        <v>0</v>
      </c>
      <c r="Q147" s="370">
        <f>+Q148+Q149+Q150+Q151+Q152+Q153+Q154+Q155</f>
        <v>50000</v>
      </c>
      <c r="R147" s="404">
        <f>+S147+T147+U147+V147+W147</f>
        <v>499000</v>
      </c>
      <c r="S147" s="404">
        <f>+S148+S149+S150+S151+S152+S153+S154+S155</f>
        <v>0</v>
      </c>
      <c r="T147" s="404">
        <f>+T148+T149+T150+T151+T152+T153+T154+T155</f>
        <v>0</v>
      </c>
      <c r="U147" s="370">
        <f>+U148+U149+U150+U151+U152+U153+U154+U155</f>
        <v>499000</v>
      </c>
      <c r="V147" s="370">
        <f>+V148+V149+V150+V151+V152+V153+V154+V155</f>
        <v>0</v>
      </c>
      <c r="W147" s="370">
        <f>+W148+W149+W150+W151+W152+W153+W154+W155</f>
        <v>0</v>
      </c>
      <c r="X147" s="404">
        <f>+Y147+Z147+AA147+AB147+AC147</f>
        <v>515000</v>
      </c>
      <c r="Y147" s="404">
        <f>+Y148+Y149+Y150+Y151+Y152+Y153+Y154+Y155</f>
        <v>0</v>
      </c>
      <c r="Z147" s="404">
        <f>+Z148+Z149+Z150+Z151+Z152+Z153+Z154+Z155</f>
        <v>0</v>
      </c>
      <c r="AA147" s="370">
        <f>+AA148+AA149+AA150+AA151+AA152+AA153+AA154+AA155</f>
        <v>515000</v>
      </c>
      <c r="AB147" s="478">
        <f>+AB148+AB149+AB150+AB151+AB152+AB153+AB154+AB155</f>
        <v>0</v>
      </c>
      <c r="AC147" s="567">
        <f>+AC148+AC149+AC150+AC151+AC152+AC153+AC154+AC155</f>
        <v>0</v>
      </c>
    </row>
    <row r="148" spans="1:29" s="359" customFormat="1" ht="15" hidden="1">
      <c r="A148" s="418"/>
      <c r="B148" s="588"/>
      <c r="C148" s="447" t="s">
        <v>259</v>
      </c>
      <c r="D148" s="190">
        <v>425221</v>
      </c>
      <c r="E148" s="191" t="s">
        <v>260</v>
      </c>
      <c r="F148" s="213"/>
      <c r="G148" s="213">
        <v>0</v>
      </c>
      <c r="H148" s="213">
        <v>0</v>
      </c>
      <c r="I148" s="213">
        <v>10000</v>
      </c>
      <c r="J148" s="214">
        <v>0</v>
      </c>
      <c r="K148" s="213">
        <v>0</v>
      </c>
      <c r="L148" s="213">
        <f>+M148+N148+O148+P148+Q148</f>
        <v>10000</v>
      </c>
      <c r="M148" s="213">
        <v>0</v>
      </c>
      <c r="N148" s="213">
        <v>0</v>
      </c>
      <c r="O148" s="213">
        <v>10000</v>
      </c>
      <c r="P148" s="214">
        <v>0</v>
      </c>
      <c r="Q148" s="213">
        <v>0</v>
      </c>
      <c r="R148" s="213">
        <f>+S148+T148+U148+V148+W148</f>
        <v>0</v>
      </c>
      <c r="S148" s="213">
        <v>0</v>
      </c>
      <c r="T148" s="213">
        <v>0</v>
      </c>
      <c r="U148" s="213">
        <v>0</v>
      </c>
      <c r="V148" s="214">
        <v>0</v>
      </c>
      <c r="W148" s="213">
        <v>0</v>
      </c>
      <c r="X148" s="213">
        <f>+Y148+Z148+AA148+AB148+AC148</f>
        <v>0</v>
      </c>
      <c r="Y148" s="213">
        <v>0</v>
      </c>
      <c r="Z148" s="213">
        <v>0</v>
      </c>
      <c r="AA148" s="213">
        <v>0</v>
      </c>
      <c r="AB148" s="214">
        <v>0</v>
      </c>
      <c r="AC148" s="476">
        <v>0</v>
      </c>
    </row>
    <row r="149" spans="1:29" s="359" customFormat="1" ht="15" hidden="1">
      <c r="A149" s="418"/>
      <c r="B149" s="588"/>
      <c r="C149" s="447" t="s">
        <v>261</v>
      </c>
      <c r="D149" s="190">
        <v>425222</v>
      </c>
      <c r="E149" s="191" t="s">
        <v>262</v>
      </c>
      <c r="F149" s="213">
        <f>+G149+H149+I149+J149+K149</f>
        <v>10000</v>
      </c>
      <c r="G149" s="213"/>
      <c r="H149" s="213"/>
      <c r="I149" s="213">
        <v>10000</v>
      </c>
      <c r="J149" s="214"/>
      <c r="K149" s="213">
        <v>0</v>
      </c>
      <c r="L149" s="213">
        <f>+M149+N149+O149+P149+Q149</f>
        <v>10000</v>
      </c>
      <c r="M149" s="213"/>
      <c r="N149" s="213"/>
      <c r="O149" s="213">
        <v>10000</v>
      </c>
      <c r="P149" s="214"/>
      <c r="Q149" s="213">
        <v>0</v>
      </c>
      <c r="R149" s="213">
        <f>+S149+T149+U149+V149+W149</f>
        <v>5000</v>
      </c>
      <c r="S149" s="213"/>
      <c r="T149" s="213"/>
      <c r="U149" s="213">
        <v>5000</v>
      </c>
      <c r="V149" s="214"/>
      <c r="W149" s="213">
        <v>0</v>
      </c>
      <c r="X149" s="213">
        <f>+Y149+Z149+AA149+AB149+AC149</f>
        <v>5000</v>
      </c>
      <c r="Y149" s="213"/>
      <c r="Z149" s="213"/>
      <c r="AA149" s="213">
        <v>5000</v>
      </c>
      <c r="AB149" s="214"/>
      <c r="AC149" s="476">
        <v>0</v>
      </c>
    </row>
    <row r="150" spans="1:29" s="359" customFormat="1" ht="15" hidden="1">
      <c r="A150" s="418"/>
      <c r="B150" s="588"/>
      <c r="C150" s="447" t="s">
        <v>263</v>
      </c>
      <c r="D150" s="190">
        <v>425223</v>
      </c>
      <c r="E150" s="191" t="s">
        <v>264</v>
      </c>
      <c r="F150" s="213">
        <f>+G150+H150+I150+J150+K150</f>
        <v>0</v>
      </c>
      <c r="G150" s="213"/>
      <c r="H150" s="213"/>
      <c r="I150" s="213">
        <v>0</v>
      </c>
      <c r="J150" s="214"/>
      <c r="K150" s="213">
        <v>0</v>
      </c>
      <c r="L150" s="213">
        <f>+M150+N150+O150+P150+Q150</f>
        <v>0</v>
      </c>
      <c r="M150" s="213"/>
      <c r="N150" s="213"/>
      <c r="O150" s="213">
        <v>0</v>
      </c>
      <c r="P150" s="214"/>
      <c r="Q150" s="213">
        <v>0</v>
      </c>
      <c r="R150" s="213">
        <f>+S150+T150+U150+V150+W150</f>
        <v>0</v>
      </c>
      <c r="S150" s="213"/>
      <c r="T150" s="213"/>
      <c r="U150" s="213">
        <v>0</v>
      </c>
      <c r="V150" s="214"/>
      <c r="W150" s="213">
        <v>0</v>
      </c>
      <c r="X150" s="213">
        <f>+Y150+Z150+AA150+AB150+AC150</f>
        <v>0</v>
      </c>
      <c r="Y150" s="213"/>
      <c r="Z150" s="213"/>
      <c r="AA150" s="213">
        <v>0</v>
      </c>
      <c r="AB150" s="214"/>
      <c r="AC150" s="476">
        <v>0</v>
      </c>
    </row>
    <row r="151" spans="1:29" s="359" customFormat="1" ht="15" hidden="1">
      <c r="A151" s="418"/>
      <c r="B151" s="588"/>
      <c r="C151" s="447" t="s">
        <v>265</v>
      </c>
      <c r="D151" s="190">
        <v>425224</v>
      </c>
      <c r="E151" s="191" t="s">
        <v>266</v>
      </c>
      <c r="F151" s="213"/>
      <c r="G151" s="213"/>
      <c r="H151" s="213"/>
      <c r="I151" s="213">
        <v>0</v>
      </c>
      <c r="J151" s="214"/>
      <c r="K151" s="213">
        <v>0</v>
      </c>
      <c r="L151" s="213"/>
      <c r="M151" s="213"/>
      <c r="N151" s="213"/>
      <c r="O151" s="213">
        <v>0</v>
      </c>
      <c r="P151" s="214"/>
      <c r="Q151" s="213">
        <v>0</v>
      </c>
      <c r="R151" s="213"/>
      <c r="S151" s="213"/>
      <c r="T151" s="213"/>
      <c r="U151" s="213">
        <v>0</v>
      </c>
      <c r="V151" s="214"/>
      <c r="W151" s="213">
        <v>0</v>
      </c>
      <c r="X151" s="213"/>
      <c r="Y151" s="213"/>
      <c r="Z151" s="213"/>
      <c r="AA151" s="213">
        <v>0</v>
      </c>
      <c r="AB151" s="214"/>
      <c r="AC151" s="476">
        <v>0</v>
      </c>
    </row>
    <row r="152" spans="1:29" s="359" customFormat="1" ht="15" hidden="1">
      <c r="A152" s="418"/>
      <c r="B152" s="588"/>
      <c r="C152" s="447" t="s">
        <v>267</v>
      </c>
      <c r="D152" s="190">
        <v>425225</v>
      </c>
      <c r="E152" s="191" t="s">
        <v>268</v>
      </c>
      <c r="F152" s="213">
        <f>+G152+H152+I152+J152+K152</f>
        <v>300000</v>
      </c>
      <c r="G152" s="213"/>
      <c r="H152" s="213"/>
      <c r="I152" s="213">
        <v>300000</v>
      </c>
      <c r="J152" s="214"/>
      <c r="K152" s="213">
        <v>0</v>
      </c>
      <c r="L152" s="213">
        <f>+M152+N152+O152+P152+Q152</f>
        <v>300000</v>
      </c>
      <c r="M152" s="213"/>
      <c r="N152" s="213"/>
      <c r="O152" s="213">
        <v>250000</v>
      </c>
      <c r="P152" s="214"/>
      <c r="Q152" s="213">
        <v>50000</v>
      </c>
      <c r="R152" s="213">
        <f>+S152+T152+U152+V152+W152</f>
        <v>400000</v>
      </c>
      <c r="S152" s="213"/>
      <c r="T152" s="213"/>
      <c r="U152" s="213">
        <v>400000</v>
      </c>
      <c r="V152" s="214"/>
      <c r="W152" s="213">
        <v>0</v>
      </c>
      <c r="X152" s="213">
        <f>+Y152+Z152+AA152+AB152+AC152</f>
        <v>400000</v>
      </c>
      <c r="Y152" s="213"/>
      <c r="Z152" s="213"/>
      <c r="AA152" s="213">
        <v>400000</v>
      </c>
      <c r="AB152" s="214"/>
      <c r="AC152" s="476">
        <v>0</v>
      </c>
    </row>
    <row r="153" spans="1:29" s="359" customFormat="1" ht="15" hidden="1">
      <c r="A153" s="418"/>
      <c r="B153" s="588"/>
      <c r="C153" s="447" t="s">
        <v>269</v>
      </c>
      <c r="D153" s="190">
        <v>425241</v>
      </c>
      <c r="E153" s="191" t="s">
        <v>270</v>
      </c>
      <c r="F153" s="213">
        <f>+G153+H153+I153+J153+K153</f>
        <v>30000</v>
      </c>
      <c r="G153" s="213"/>
      <c r="H153" s="213"/>
      <c r="I153" s="213">
        <v>30000</v>
      </c>
      <c r="J153" s="214"/>
      <c r="K153" s="213">
        <v>0</v>
      </c>
      <c r="L153" s="213">
        <f>+M153+N153+O153+P153+Q153</f>
        <v>30000</v>
      </c>
      <c r="M153" s="213"/>
      <c r="N153" s="213"/>
      <c r="O153" s="213">
        <v>30000</v>
      </c>
      <c r="P153" s="214"/>
      <c r="Q153" s="213">
        <v>0</v>
      </c>
      <c r="R153" s="213">
        <f>+S153+T153+U153+V153+W153</f>
        <v>94000</v>
      </c>
      <c r="S153" s="213"/>
      <c r="T153" s="213"/>
      <c r="U153" s="213">
        <v>94000</v>
      </c>
      <c r="V153" s="214"/>
      <c r="W153" s="213">
        <v>0</v>
      </c>
      <c r="X153" s="213">
        <f>+Y153+Z153+AA153+AB153+AC153</f>
        <v>110000</v>
      </c>
      <c r="Y153" s="213"/>
      <c r="Z153" s="213"/>
      <c r="AA153" s="213">
        <v>110000</v>
      </c>
      <c r="AB153" s="214"/>
      <c r="AC153" s="476">
        <v>0</v>
      </c>
    </row>
    <row r="154" spans="1:29" s="359" customFormat="1" ht="24" hidden="1">
      <c r="A154" s="418"/>
      <c r="B154" s="588"/>
      <c r="C154" s="447" t="s">
        <v>271</v>
      </c>
      <c r="D154" s="190">
        <v>425229</v>
      </c>
      <c r="E154" s="191" t="s">
        <v>272</v>
      </c>
      <c r="F154" s="213">
        <f>+G154+H154+I154+J154+K154</f>
        <v>0</v>
      </c>
      <c r="G154" s="213"/>
      <c r="H154" s="213"/>
      <c r="I154" s="213">
        <v>0</v>
      </c>
      <c r="J154" s="214"/>
      <c r="K154" s="213">
        <v>0</v>
      </c>
      <c r="L154" s="213">
        <f>+M154+N154+O154+P154+Q154</f>
        <v>0</v>
      </c>
      <c r="M154" s="213"/>
      <c r="N154" s="213"/>
      <c r="O154" s="213">
        <v>0</v>
      </c>
      <c r="P154" s="214"/>
      <c r="Q154" s="213">
        <v>0</v>
      </c>
      <c r="R154" s="213">
        <f>+S154+T154+U154+V154+W154</f>
        <v>0</v>
      </c>
      <c r="S154" s="213"/>
      <c r="T154" s="213"/>
      <c r="U154" s="213">
        <v>0</v>
      </c>
      <c r="V154" s="214"/>
      <c r="W154" s="213">
        <v>0</v>
      </c>
      <c r="X154" s="213">
        <f>+Y154+Z154+AA154+AB154+AC154</f>
        <v>0</v>
      </c>
      <c r="Y154" s="213"/>
      <c r="Z154" s="213"/>
      <c r="AA154" s="213">
        <v>0</v>
      </c>
      <c r="AB154" s="214"/>
      <c r="AC154" s="476">
        <v>0</v>
      </c>
    </row>
    <row r="155" spans="1:29" s="359" customFormat="1" ht="15" hidden="1">
      <c r="A155" s="418"/>
      <c r="B155" s="448"/>
      <c r="C155" s="447" t="s">
        <v>273</v>
      </c>
      <c r="D155" s="190">
        <v>425227</v>
      </c>
      <c r="E155" s="191" t="s">
        <v>274</v>
      </c>
      <c r="F155" s="213">
        <f>G155+H155+I155+J155+K155</f>
        <v>30000</v>
      </c>
      <c r="G155" s="213"/>
      <c r="H155" s="213"/>
      <c r="I155" s="213">
        <v>30000</v>
      </c>
      <c r="J155" s="214"/>
      <c r="K155" s="213">
        <v>0</v>
      </c>
      <c r="L155" s="213">
        <f>M155+N155+O155+P155+Q155</f>
        <v>30000</v>
      </c>
      <c r="M155" s="213"/>
      <c r="N155" s="213"/>
      <c r="O155" s="213">
        <v>30000</v>
      </c>
      <c r="P155" s="214"/>
      <c r="Q155" s="213">
        <v>0</v>
      </c>
      <c r="R155" s="213">
        <f>S155+T155+U155+V155+W155</f>
        <v>0</v>
      </c>
      <c r="S155" s="213"/>
      <c r="T155" s="213"/>
      <c r="U155" s="213">
        <v>0</v>
      </c>
      <c r="V155" s="214"/>
      <c r="W155" s="213">
        <v>0</v>
      </c>
      <c r="X155" s="213">
        <f>Y155+Z155+AA155+AB155+AC155</f>
        <v>0</v>
      </c>
      <c r="Y155" s="213"/>
      <c r="Z155" s="213"/>
      <c r="AA155" s="213">
        <v>0</v>
      </c>
      <c r="AB155" s="214"/>
      <c r="AC155" s="476">
        <v>0</v>
      </c>
    </row>
    <row r="156" spans="1:29" s="359" customFormat="1" ht="24">
      <c r="A156" s="454"/>
      <c r="B156" s="465"/>
      <c r="C156" s="276" t="s">
        <v>275</v>
      </c>
      <c r="D156" s="281">
        <v>425251</v>
      </c>
      <c r="E156" s="453" t="s">
        <v>276</v>
      </c>
      <c r="F156" s="404">
        <f aca="true" t="shared" si="36" ref="F156:F171">+G156+H156+I156+J156+K156</f>
        <v>250000</v>
      </c>
      <c r="G156" s="404"/>
      <c r="H156" s="404"/>
      <c r="I156" s="404">
        <v>250000</v>
      </c>
      <c r="J156" s="433"/>
      <c r="K156" s="404">
        <v>0</v>
      </c>
      <c r="L156" s="404">
        <f aca="true" t="shared" si="37" ref="L156:L171">+M156+N156+O156+P156+Q156</f>
        <v>200000</v>
      </c>
      <c r="M156" s="404">
        <v>0</v>
      </c>
      <c r="N156" s="404"/>
      <c r="O156" s="404">
        <v>200000</v>
      </c>
      <c r="P156" s="433"/>
      <c r="Q156" s="404">
        <v>0</v>
      </c>
      <c r="R156" s="404">
        <f aca="true" t="shared" si="38" ref="R156:R180">+S156+T156+U156+V156+W156</f>
        <v>250000</v>
      </c>
      <c r="S156" s="404"/>
      <c r="T156" s="404"/>
      <c r="U156" s="404">
        <v>250000</v>
      </c>
      <c r="V156" s="433"/>
      <c r="W156" s="404">
        <v>0</v>
      </c>
      <c r="X156" s="404">
        <f aca="true" t="shared" si="39" ref="X156:X172">+Y156+Z156+AA156+AB156+AC156</f>
        <v>319400</v>
      </c>
      <c r="Y156" s="404"/>
      <c r="Z156" s="404"/>
      <c r="AA156" s="404">
        <f>250000+59400</f>
        <v>309400</v>
      </c>
      <c r="AB156" s="433"/>
      <c r="AC156" s="570">
        <v>10000</v>
      </c>
    </row>
    <row r="157" spans="1:29" s="359" customFormat="1" ht="15">
      <c r="A157" s="454"/>
      <c r="B157" s="463"/>
      <c r="C157" s="276" t="s">
        <v>277</v>
      </c>
      <c r="D157" s="281">
        <v>42525104</v>
      </c>
      <c r="E157" s="453" t="s">
        <v>278</v>
      </c>
      <c r="F157" s="404">
        <f t="shared" si="36"/>
        <v>50000</v>
      </c>
      <c r="G157" s="404"/>
      <c r="H157" s="404"/>
      <c r="I157" s="404">
        <v>50000</v>
      </c>
      <c r="J157" s="433"/>
      <c r="K157" s="404">
        <v>0</v>
      </c>
      <c r="L157" s="404">
        <f t="shared" si="37"/>
        <v>50000</v>
      </c>
      <c r="M157" s="404"/>
      <c r="N157" s="404"/>
      <c r="O157" s="404">
        <v>50000</v>
      </c>
      <c r="P157" s="433"/>
      <c r="Q157" s="404">
        <v>0</v>
      </c>
      <c r="R157" s="404">
        <f t="shared" si="38"/>
        <v>250000</v>
      </c>
      <c r="S157" s="404"/>
      <c r="T157" s="404"/>
      <c r="U157" s="404">
        <v>250000</v>
      </c>
      <c r="V157" s="433"/>
      <c r="W157" s="404">
        <v>0</v>
      </c>
      <c r="X157" s="404">
        <f t="shared" si="39"/>
        <v>100000</v>
      </c>
      <c r="Y157" s="404"/>
      <c r="Z157" s="404"/>
      <c r="AA157" s="404">
        <v>100000</v>
      </c>
      <c r="AB157" s="433"/>
      <c r="AC157" s="570">
        <v>0</v>
      </c>
    </row>
    <row r="158" spans="1:29" s="359" customFormat="1" ht="15">
      <c r="A158" s="454"/>
      <c r="B158" s="463"/>
      <c r="C158" s="276" t="s">
        <v>279</v>
      </c>
      <c r="D158" s="281">
        <v>42525106</v>
      </c>
      <c r="E158" s="453" t="s">
        <v>280</v>
      </c>
      <c r="F158" s="404">
        <f t="shared" si="36"/>
        <v>80000</v>
      </c>
      <c r="G158" s="404"/>
      <c r="H158" s="404"/>
      <c r="I158" s="404">
        <v>80000</v>
      </c>
      <c r="J158" s="433"/>
      <c r="K158" s="404">
        <v>0</v>
      </c>
      <c r="L158" s="404">
        <f t="shared" si="37"/>
        <v>80000</v>
      </c>
      <c r="M158" s="404"/>
      <c r="N158" s="404"/>
      <c r="O158" s="404">
        <v>80000</v>
      </c>
      <c r="P158" s="433"/>
      <c r="Q158" s="404">
        <v>0</v>
      </c>
      <c r="R158" s="404">
        <f t="shared" si="38"/>
        <v>0</v>
      </c>
      <c r="S158" s="404"/>
      <c r="T158" s="404"/>
      <c r="U158" s="404">
        <v>0</v>
      </c>
      <c r="V158" s="433"/>
      <c r="W158" s="404">
        <v>0</v>
      </c>
      <c r="X158" s="404">
        <f t="shared" si="39"/>
        <v>0</v>
      </c>
      <c r="Y158" s="404"/>
      <c r="Z158" s="404"/>
      <c r="AA158" s="404">
        <v>0</v>
      </c>
      <c r="AB158" s="433"/>
      <c r="AC158" s="570">
        <v>0</v>
      </c>
    </row>
    <row r="159" spans="1:29" s="359" customFormat="1" ht="24">
      <c r="A159" s="454"/>
      <c r="B159" s="463"/>
      <c r="C159" s="276" t="s">
        <v>279</v>
      </c>
      <c r="D159" s="281">
        <v>425252</v>
      </c>
      <c r="E159" s="453" t="s">
        <v>281</v>
      </c>
      <c r="F159" s="404">
        <f t="shared" si="36"/>
        <v>50000</v>
      </c>
      <c r="G159" s="404"/>
      <c r="H159" s="404"/>
      <c r="I159" s="404">
        <v>50000</v>
      </c>
      <c r="J159" s="433"/>
      <c r="K159" s="404">
        <v>0</v>
      </c>
      <c r="L159" s="404">
        <f t="shared" si="37"/>
        <v>50000</v>
      </c>
      <c r="M159" s="404"/>
      <c r="N159" s="404"/>
      <c r="O159" s="404">
        <v>50000</v>
      </c>
      <c r="P159" s="433"/>
      <c r="Q159" s="404">
        <v>0</v>
      </c>
      <c r="R159" s="404">
        <f t="shared" si="38"/>
        <v>150000</v>
      </c>
      <c r="S159" s="404"/>
      <c r="T159" s="404"/>
      <c r="U159" s="404">
        <v>150000</v>
      </c>
      <c r="V159" s="433"/>
      <c r="W159" s="404">
        <v>0</v>
      </c>
      <c r="X159" s="404">
        <f t="shared" si="39"/>
        <v>150000</v>
      </c>
      <c r="Y159" s="404"/>
      <c r="Z159" s="404"/>
      <c r="AA159" s="404">
        <v>150000</v>
      </c>
      <c r="AB159" s="433"/>
      <c r="AC159" s="570">
        <v>0</v>
      </c>
    </row>
    <row r="160" spans="1:29" s="359" customFormat="1" ht="24">
      <c r="A160" s="454"/>
      <c r="B160" s="463"/>
      <c r="C160" s="276" t="s">
        <v>282</v>
      </c>
      <c r="D160" s="281">
        <v>425253</v>
      </c>
      <c r="E160" s="453" t="s">
        <v>283</v>
      </c>
      <c r="F160" s="404">
        <f t="shared" si="36"/>
        <v>5000</v>
      </c>
      <c r="G160" s="404"/>
      <c r="H160" s="404"/>
      <c r="I160" s="404">
        <v>5000</v>
      </c>
      <c r="J160" s="433"/>
      <c r="K160" s="404">
        <v>0</v>
      </c>
      <c r="L160" s="404">
        <f t="shared" si="37"/>
        <v>5000</v>
      </c>
      <c r="M160" s="404"/>
      <c r="N160" s="404"/>
      <c r="O160" s="404">
        <v>5000</v>
      </c>
      <c r="P160" s="433"/>
      <c r="Q160" s="404">
        <v>0</v>
      </c>
      <c r="R160" s="404">
        <f t="shared" si="38"/>
        <v>0</v>
      </c>
      <c r="S160" s="404"/>
      <c r="T160" s="404"/>
      <c r="U160" s="404">
        <v>0</v>
      </c>
      <c r="V160" s="433"/>
      <c r="W160" s="404">
        <v>0</v>
      </c>
      <c r="X160" s="404">
        <f t="shared" si="39"/>
        <v>50000</v>
      </c>
      <c r="Y160" s="404"/>
      <c r="Z160" s="404"/>
      <c r="AA160" s="404">
        <v>50000</v>
      </c>
      <c r="AB160" s="433"/>
      <c r="AC160" s="570">
        <v>0</v>
      </c>
    </row>
    <row r="161" spans="1:29" s="359" customFormat="1" ht="21">
      <c r="A161" s="188"/>
      <c r="B161" s="463"/>
      <c r="C161" s="276" t="s">
        <v>284</v>
      </c>
      <c r="D161" s="281">
        <v>425281</v>
      </c>
      <c r="E161" s="466" t="s">
        <v>285</v>
      </c>
      <c r="F161" s="213">
        <f t="shared" si="36"/>
        <v>0</v>
      </c>
      <c r="G161" s="467"/>
      <c r="H161" s="467"/>
      <c r="I161" s="467">
        <v>0</v>
      </c>
      <c r="J161" s="470"/>
      <c r="K161" s="467">
        <v>0</v>
      </c>
      <c r="L161" s="213">
        <f t="shared" si="37"/>
        <v>0</v>
      </c>
      <c r="M161" s="467"/>
      <c r="N161" s="467"/>
      <c r="O161" s="467">
        <v>0</v>
      </c>
      <c r="P161" s="470"/>
      <c r="Q161" s="467">
        <v>0</v>
      </c>
      <c r="R161" s="213">
        <f t="shared" si="38"/>
        <v>0</v>
      </c>
      <c r="S161" s="467"/>
      <c r="T161" s="467"/>
      <c r="U161" s="467">
        <v>0</v>
      </c>
      <c r="V161" s="470"/>
      <c r="W161" s="467">
        <v>0</v>
      </c>
      <c r="X161" s="213">
        <f t="shared" si="39"/>
        <v>0</v>
      </c>
      <c r="Y161" s="467"/>
      <c r="Z161" s="467"/>
      <c r="AA161" s="467">
        <v>0</v>
      </c>
      <c r="AB161" s="470"/>
      <c r="AC161" s="574">
        <v>0</v>
      </c>
    </row>
    <row r="162" spans="1:29" s="359" customFormat="1" ht="15">
      <c r="A162" s="400">
        <v>6</v>
      </c>
      <c r="B162" s="281">
        <v>426000</v>
      </c>
      <c r="C162" s="190"/>
      <c r="D162" s="586" t="s">
        <v>286</v>
      </c>
      <c r="E162" s="586"/>
      <c r="F162" s="404">
        <f t="shared" si="36"/>
        <v>58312000</v>
      </c>
      <c r="G162" s="291">
        <f>+G163+G173+G175+G182+G200+G208</f>
        <v>0</v>
      </c>
      <c r="H162" s="291">
        <f>+H163+H173+H175+H182+H200+H208</f>
        <v>0</v>
      </c>
      <c r="I162" s="432">
        <f>+I163+I173+I175+I182+I200+I208</f>
        <v>57279000</v>
      </c>
      <c r="J162" s="432">
        <f>+J163+J173+J175+J182+J200+J208</f>
        <v>0</v>
      </c>
      <c r="K162" s="432">
        <f>+K163+K173+K175+K182+K200+K208</f>
        <v>1033000</v>
      </c>
      <c r="L162" s="404">
        <f t="shared" si="37"/>
        <v>58899299</v>
      </c>
      <c r="M162" s="291">
        <f>+M163+M173+M175+M182+M200+M208</f>
        <v>0</v>
      </c>
      <c r="N162" s="291">
        <f>+N163+N173+N175+N182+N200+N208</f>
        <v>0</v>
      </c>
      <c r="O162" s="432">
        <f>+O163+O173+O175+O182+O200+O208</f>
        <v>57258000</v>
      </c>
      <c r="P162" s="432">
        <f>+P163+P173+P175+P182+P200+P208</f>
        <v>0</v>
      </c>
      <c r="Q162" s="432">
        <f>+Q163+Q173+Q175+Q182+Q200+Q208</f>
        <v>1641299</v>
      </c>
      <c r="R162" s="404">
        <f t="shared" si="38"/>
        <v>65759500</v>
      </c>
      <c r="S162" s="291">
        <f>+S163+S173+S175+S182+S200+S208</f>
        <v>0</v>
      </c>
      <c r="T162" s="291">
        <f>+T163+T173+T175+T182+T200+T208</f>
        <v>0</v>
      </c>
      <c r="U162" s="432">
        <f>+U163+U173+U175+U182+U200+U208</f>
        <v>64010500</v>
      </c>
      <c r="V162" s="432">
        <f>+V163+V173+V175+V182+V200+V208</f>
        <v>0</v>
      </c>
      <c r="W162" s="432">
        <f>+W163+W173+W175+W182+W200+W208</f>
        <v>1749000</v>
      </c>
      <c r="X162" s="404">
        <f t="shared" si="39"/>
        <v>66925500</v>
      </c>
      <c r="Y162" s="291">
        <f>+Y163+Y173+Y175+Y182+Y200+Y208</f>
        <v>0</v>
      </c>
      <c r="Z162" s="291">
        <f>+Z163+Z173+Z175+Z182+Z200+Z208</f>
        <v>0</v>
      </c>
      <c r="AA162" s="432">
        <f>+AA163+AA173+AA175+AA182+AA200+AA208</f>
        <v>65255500</v>
      </c>
      <c r="AB162" s="539">
        <f>+AB163+AB173+AB175+AB182+AB200+AB208</f>
        <v>0</v>
      </c>
      <c r="AC162" s="558">
        <f>+AC163+AC173+AC175+AC182+AC200+AC208</f>
        <v>1670000</v>
      </c>
    </row>
    <row r="163" spans="1:29" s="493" customFormat="1" ht="15">
      <c r="A163" s="527"/>
      <c r="B163" s="528"/>
      <c r="C163" s="529" t="s">
        <v>287</v>
      </c>
      <c r="D163" s="490">
        <v>426100</v>
      </c>
      <c r="E163" s="530" t="s">
        <v>288</v>
      </c>
      <c r="F163" s="505">
        <f t="shared" si="36"/>
        <v>1010000</v>
      </c>
      <c r="G163" s="495">
        <f>+G164+G165+G166+G170</f>
        <v>0</v>
      </c>
      <c r="H163" s="495">
        <f>+H164+H165+H166+H170</f>
        <v>0</v>
      </c>
      <c r="I163" s="495">
        <f>+I164+I165+I166+I170+I171+I167+I168+I169</f>
        <v>1010000</v>
      </c>
      <c r="J163" s="495">
        <f>+J164+J165+J166+J170+J171+J167+J168+J169</f>
        <v>0</v>
      </c>
      <c r="K163" s="495">
        <f>+K164+K165+K166+K170+K171+K167+K168+K169</f>
        <v>0</v>
      </c>
      <c r="L163" s="505">
        <f t="shared" si="37"/>
        <v>1020000</v>
      </c>
      <c r="M163" s="495">
        <f>+M164+M165+M166+M170</f>
        <v>0</v>
      </c>
      <c r="N163" s="495">
        <f>+N164+N165+N166+N170</f>
        <v>0</v>
      </c>
      <c r="O163" s="495">
        <f>+O164+O165+O166+O170+O171+O167+O168+O169</f>
        <v>1010000</v>
      </c>
      <c r="P163" s="495">
        <f>+P164+P165+P166+P170+P171+P167+P168+P169</f>
        <v>0</v>
      </c>
      <c r="Q163" s="495">
        <f>+Q164+Q165+Q166+Q170+Q171+Q167+Q168+Q169</f>
        <v>10000</v>
      </c>
      <c r="R163" s="505">
        <f t="shared" si="38"/>
        <v>1186000</v>
      </c>
      <c r="S163" s="495">
        <f>+S164+S165+S166+S170</f>
        <v>0</v>
      </c>
      <c r="T163" s="495">
        <f>+T164+T165+T166+T170</f>
        <v>0</v>
      </c>
      <c r="U163" s="495">
        <f>+U164+U165+U166+U170+U171+U167+U168+U169+U172</f>
        <v>1130000</v>
      </c>
      <c r="V163" s="495">
        <f>+V164+V165+V166+V170+V171+V167+V168+V169</f>
        <v>0</v>
      </c>
      <c r="W163" s="495">
        <f>+W164+W165+W166+W170+W171+W167+W168+W169+W172</f>
        <v>56000</v>
      </c>
      <c r="X163" s="505">
        <f t="shared" si="39"/>
        <v>1648000</v>
      </c>
      <c r="Y163" s="495">
        <f>+Y164+Y165+Y166+Y170</f>
        <v>0</v>
      </c>
      <c r="Z163" s="495">
        <f>+Z164+Z165+Z166+Z170</f>
        <v>0</v>
      </c>
      <c r="AA163" s="495">
        <f>+AA164+AA165+AA166+AA170+AA171+AA167+AA168+AA169+AA172</f>
        <v>1630000</v>
      </c>
      <c r="AB163" s="553">
        <f>+AB164+AB165+AB166+AB170+AB171+AB167+AB168+AB169</f>
        <v>0</v>
      </c>
      <c r="AC163" s="571">
        <f>+AC164+AC165+AC166+AC170+AC171+AC167+AC168+AC169+AC172</f>
        <v>18000</v>
      </c>
    </row>
    <row r="164" spans="1:29" s="359" customFormat="1" ht="15" hidden="1">
      <c r="A164" s="454"/>
      <c r="B164" s="587"/>
      <c r="C164" s="436" t="s">
        <v>289</v>
      </c>
      <c r="D164" s="190">
        <v>426111</v>
      </c>
      <c r="E164" s="191" t="s">
        <v>290</v>
      </c>
      <c r="F164" s="213">
        <f t="shared" si="36"/>
        <v>700000</v>
      </c>
      <c r="G164" s="213"/>
      <c r="H164" s="213"/>
      <c r="I164" s="213">
        <v>700000</v>
      </c>
      <c r="J164" s="214"/>
      <c r="K164" s="213">
        <v>0</v>
      </c>
      <c r="L164" s="213">
        <f t="shared" si="37"/>
        <v>700000</v>
      </c>
      <c r="M164" s="213"/>
      <c r="N164" s="213"/>
      <c r="O164" s="213">
        <v>700000</v>
      </c>
      <c r="P164" s="214"/>
      <c r="Q164" s="213">
        <v>0</v>
      </c>
      <c r="R164" s="213">
        <f t="shared" si="38"/>
        <v>650000</v>
      </c>
      <c r="S164" s="213"/>
      <c r="T164" s="213"/>
      <c r="U164" s="213">
        <v>650000</v>
      </c>
      <c r="V164" s="214"/>
      <c r="W164" s="213">
        <v>0</v>
      </c>
      <c r="X164" s="213">
        <f t="shared" si="39"/>
        <v>650000</v>
      </c>
      <c r="Y164" s="213"/>
      <c r="Z164" s="213"/>
      <c r="AA164" s="213">
        <v>650000</v>
      </c>
      <c r="AB164" s="214"/>
      <c r="AC164" s="476">
        <v>0</v>
      </c>
    </row>
    <row r="165" spans="1:31" s="359" customFormat="1" ht="15" hidden="1">
      <c r="A165" s="454"/>
      <c r="B165" s="587"/>
      <c r="C165" s="436" t="s">
        <v>291</v>
      </c>
      <c r="D165" s="190">
        <v>4261111</v>
      </c>
      <c r="E165" s="191" t="s">
        <v>292</v>
      </c>
      <c r="F165" s="213">
        <f t="shared" si="36"/>
        <v>100000</v>
      </c>
      <c r="G165" s="213"/>
      <c r="H165" s="213"/>
      <c r="I165" s="213">
        <v>100000</v>
      </c>
      <c r="J165" s="214"/>
      <c r="K165" s="213">
        <v>0</v>
      </c>
      <c r="L165" s="213">
        <f t="shared" si="37"/>
        <v>110000</v>
      </c>
      <c r="M165" s="213"/>
      <c r="N165" s="213"/>
      <c r="O165" s="213">
        <v>100000</v>
      </c>
      <c r="P165" s="214"/>
      <c r="Q165" s="213">
        <v>10000</v>
      </c>
      <c r="R165" s="213">
        <f t="shared" si="38"/>
        <v>120000</v>
      </c>
      <c r="S165" s="213"/>
      <c r="T165" s="213"/>
      <c r="U165" s="213">
        <v>120000</v>
      </c>
      <c r="V165" s="214"/>
      <c r="W165" s="213">
        <v>0</v>
      </c>
      <c r="X165" s="213">
        <f t="shared" si="39"/>
        <v>120000</v>
      </c>
      <c r="Y165" s="213"/>
      <c r="Z165" s="213"/>
      <c r="AA165" s="213">
        <v>120000</v>
      </c>
      <c r="AB165" s="214"/>
      <c r="AC165" s="476">
        <v>0</v>
      </c>
      <c r="AE165" s="440">
        <f>+AA164+AA165+AA166</f>
        <v>1130000</v>
      </c>
    </row>
    <row r="166" spans="1:29" s="359" customFormat="1" ht="15" hidden="1">
      <c r="A166" s="454"/>
      <c r="B166" s="587"/>
      <c r="C166" s="436" t="s">
        <v>293</v>
      </c>
      <c r="D166" s="190">
        <v>4261112</v>
      </c>
      <c r="E166" s="191" t="s">
        <v>294</v>
      </c>
      <c r="F166" s="213">
        <f t="shared" si="36"/>
        <v>200000</v>
      </c>
      <c r="G166" s="213"/>
      <c r="H166" s="213"/>
      <c r="I166" s="213">
        <v>200000</v>
      </c>
      <c r="J166" s="214"/>
      <c r="K166" s="213">
        <v>0</v>
      </c>
      <c r="L166" s="213">
        <f t="shared" si="37"/>
        <v>200000</v>
      </c>
      <c r="M166" s="213"/>
      <c r="N166" s="213"/>
      <c r="O166" s="213">
        <v>200000</v>
      </c>
      <c r="P166" s="214"/>
      <c r="Q166" s="213">
        <v>0</v>
      </c>
      <c r="R166" s="213">
        <f t="shared" si="38"/>
        <v>416000</v>
      </c>
      <c r="S166" s="213"/>
      <c r="T166" s="213"/>
      <c r="U166" s="213">
        <v>360000</v>
      </c>
      <c r="V166" s="214"/>
      <c r="W166" s="213">
        <v>56000</v>
      </c>
      <c r="X166" s="213">
        <f t="shared" si="39"/>
        <v>360000</v>
      </c>
      <c r="Y166" s="213"/>
      <c r="Z166" s="213"/>
      <c r="AA166" s="213">
        <v>360000</v>
      </c>
      <c r="AB166" s="214"/>
      <c r="AC166" s="476">
        <v>0</v>
      </c>
    </row>
    <row r="167" spans="1:29" s="359" customFormat="1" ht="15" hidden="1">
      <c r="A167" s="454"/>
      <c r="B167" s="587"/>
      <c r="C167" s="436"/>
      <c r="D167" s="190">
        <v>426121</v>
      </c>
      <c r="E167" s="191" t="s">
        <v>295</v>
      </c>
      <c r="F167" s="213">
        <f t="shared" si="36"/>
        <v>0</v>
      </c>
      <c r="G167" s="213"/>
      <c r="H167" s="213"/>
      <c r="I167" s="213">
        <v>0</v>
      </c>
      <c r="J167" s="214"/>
      <c r="K167" s="213">
        <v>0</v>
      </c>
      <c r="L167" s="213">
        <f t="shared" si="37"/>
        <v>0</v>
      </c>
      <c r="M167" s="213"/>
      <c r="N167" s="213"/>
      <c r="O167" s="213">
        <v>0</v>
      </c>
      <c r="P167" s="214"/>
      <c r="Q167" s="213">
        <v>0</v>
      </c>
      <c r="R167" s="213">
        <f t="shared" si="38"/>
        <v>0</v>
      </c>
      <c r="S167" s="213"/>
      <c r="T167" s="213"/>
      <c r="U167" s="213">
        <v>0</v>
      </c>
      <c r="V167" s="214"/>
      <c r="W167" s="213">
        <v>0</v>
      </c>
      <c r="X167" s="213">
        <f t="shared" si="39"/>
        <v>0</v>
      </c>
      <c r="Y167" s="213"/>
      <c r="Z167" s="213"/>
      <c r="AA167" s="213">
        <v>0</v>
      </c>
      <c r="AB167" s="214"/>
      <c r="AC167" s="476">
        <v>0</v>
      </c>
    </row>
    <row r="168" spans="1:29" s="359" customFormat="1" ht="15" hidden="1">
      <c r="A168" s="454"/>
      <c r="B168" s="587"/>
      <c r="C168" s="436" t="s">
        <v>296</v>
      </c>
      <c r="D168" s="190">
        <v>426122</v>
      </c>
      <c r="E168" s="191" t="s">
        <v>297</v>
      </c>
      <c r="F168" s="213">
        <f t="shared" si="36"/>
        <v>0</v>
      </c>
      <c r="G168" s="213"/>
      <c r="H168" s="213"/>
      <c r="I168" s="213">
        <v>0</v>
      </c>
      <c r="J168" s="214"/>
      <c r="K168" s="213">
        <v>0</v>
      </c>
      <c r="L168" s="213">
        <f t="shared" si="37"/>
        <v>0</v>
      </c>
      <c r="M168" s="213"/>
      <c r="N168" s="213"/>
      <c r="O168" s="213">
        <v>0</v>
      </c>
      <c r="P168" s="214"/>
      <c r="Q168" s="213">
        <v>0</v>
      </c>
      <c r="R168" s="213">
        <f t="shared" si="38"/>
        <v>0</v>
      </c>
      <c r="S168" s="213"/>
      <c r="T168" s="213"/>
      <c r="U168" s="213">
        <v>0</v>
      </c>
      <c r="V168" s="214"/>
      <c r="W168" s="213">
        <v>0</v>
      </c>
      <c r="X168" s="213">
        <f t="shared" si="39"/>
        <v>0</v>
      </c>
      <c r="Y168" s="213"/>
      <c r="Z168" s="213"/>
      <c r="AA168" s="213">
        <v>0</v>
      </c>
      <c r="AB168" s="214"/>
      <c r="AC168" s="476">
        <v>0</v>
      </c>
    </row>
    <row r="169" spans="1:29" s="359" customFormat="1" ht="15" hidden="1">
      <c r="A169" s="454"/>
      <c r="B169" s="587"/>
      <c r="C169" s="436" t="s">
        <v>298</v>
      </c>
      <c r="D169" s="190">
        <v>426123</v>
      </c>
      <c r="E169" s="191" t="s">
        <v>299</v>
      </c>
      <c r="F169" s="213">
        <f t="shared" si="36"/>
        <v>0</v>
      </c>
      <c r="G169" s="213"/>
      <c r="H169" s="213"/>
      <c r="I169" s="213">
        <v>0</v>
      </c>
      <c r="J169" s="214"/>
      <c r="K169" s="213">
        <v>0</v>
      </c>
      <c r="L169" s="213">
        <f t="shared" si="37"/>
        <v>0</v>
      </c>
      <c r="M169" s="213"/>
      <c r="N169" s="213"/>
      <c r="O169" s="213">
        <v>0</v>
      </c>
      <c r="P169" s="214"/>
      <c r="Q169" s="213">
        <v>0</v>
      </c>
      <c r="R169" s="213">
        <f t="shared" si="38"/>
        <v>0</v>
      </c>
      <c r="S169" s="213"/>
      <c r="T169" s="213"/>
      <c r="U169" s="213">
        <v>0</v>
      </c>
      <c r="V169" s="214"/>
      <c r="W169" s="213">
        <v>0</v>
      </c>
      <c r="X169" s="213">
        <f t="shared" si="39"/>
        <v>500000</v>
      </c>
      <c r="Y169" s="213"/>
      <c r="Z169" s="213"/>
      <c r="AA169" s="213">
        <v>500000</v>
      </c>
      <c r="AB169" s="214"/>
      <c r="AC169" s="476">
        <v>0</v>
      </c>
    </row>
    <row r="170" spans="1:29" s="359" customFormat="1" ht="15" hidden="1">
      <c r="A170" s="454"/>
      <c r="B170" s="587"/>
      <c r="C170" s="436" t="s">
        <v>300</v>
      </c>
      <c r="D170" s="190">
        <v>426124</v>
      </c>
      <c r="E170" s="191" t="s">
        <v>301</v>
      </c>
      <c r="F170" s="213">
        <f t="shared" si="36"/>
        <v>10000</v>
      </c>
      <c r="G170" s="213"/>
      <c r="H170" s="213"/>
      <c r="I170" s="213">
        <v>10000</v>
      </c>
      <c r="J170" s="214"/>
      <c r="K170" s="213">
        <v>0</v>
      </c>
      <c r="L170" s="213">
        <f t="shared" si="37"/>
        <v>10000</v>
      </c>
      <c r="M170" s="213"/>
      <c r="N170" s="213"/>
      <c r="O170" s="213">
        <v>10000</v>
      </c>
      <c r="P170" s="214"/>
      <c r="Q170" s="213">
        <v>0</v>
      </c>
      <c r="R170" s="213">
        <f t="shared" si="38"/>
        <v>0</v>
      </c>
      <c r="S170" s="213"/>
      <c r="T170" s="213"/>
      <c r="U170" s="213">
        <v>0</v>
      </c>
      <c r="V170" s="214"/>
      <c r="W170" s="213">
        <v>0</v>
      </c>
      <c r="X170" s="213">
        <f t="shared" si="39"/>
        <v>0</v>
      </c>
      <c r="Y170" s="213"/>
      <c r="Z170" s="213"/>
      <c r="AA170" s="213">
        <v>0</v>
      </c>
      <c r="AB170" s="214"/>
      <c r="AC170" s="476">
        <v>0</v>
      </c>
    </row>
    <row r="171" spans="1:29" s="359" customFormat="1" ht="15" hidden="1">
      <c r="A171" s="454"/>
      <c r="B171" s="448"/>
      <c r="C171" s="436" t="s">
        <v>302</v>
      </c>
      <c r="D171" s="468">
        <v>426131</v>
      </c>
      <c r="E171" s="191" t="s">
        <v>303</v>
      </c>
      <c r="F171" s="213">
        <f t="shared" si="36"/>
        <v>0</v>
      </c>
      <c r="G171" s="213"/>
      <c r="H171" s="213"/>
      <c r="I171" s="213">
        <v>0</v>
      </c>
      <c r="J171" s="214"/>
      <c r="K171" s="213">
        <v>0</v>
      </c>
      <c r="L171" s="213">
        <f t="shared" si="37"/>
        <v>0</v>
      </c>
      <c r="M171" s="213"/>
      <c r="N171" s="213"/>
      <c r="O171" s="213">
        <v>0</v>
      </c>
      <c r="P171" s="214"/>
      <c r="Q171" s="213">
        <v>0</v>
      </c>
      <c r="R171" s="213">
        <f t="shared" si="38"/>
        <v>0</v>
      </c>
      <c r="S171" s="213"/>
      <c r="T171" s="213"/>
      <c r="U171" s="213">
        <v>0</v>
      </c>
      <c r="V171" s="214"/>
      <c r="W171" s="213">
        <v>0</v>
      </c>
      <c r="X171" s="213">
        <f t="shared" si="39"/>
        <v>0</v>
      </c>
      <c r="Y171" s="213"/>
      <c r="Z171" s="213"/>
      <c r="AA171" s="213">
        <v>0</v>
      </c>
      <c r="AB171" s="214"/>
      <c r="AC171" s="476">
        <v>0</v>
      </c>
    </row>
    <row r="172" spans="1:29" s="359" customFormat="1" ht="15" hidden="1">
      <c r="A172" s="454"/>
      <c r="B172" s="448"/>
      <c r="C172" s="436" t="s">
        <v>304</v>
      </c>
      <c r="D172" s="468">
        <v>426191</v>
      </c>
      <c r="E172" s="191" t="s">
        <v>305</v>
      </c>
      <c r="F172" s="213"/>
      <c r="G172" s="213"/>
      <c r="H172" s="213"/>
      <c r="I172" s="213"/>
      <c r="J172" s="214"/>
      <c r="K172" s="213"/>
      <c r="L172" s="213"/>
      <c r="M172" s="213"/>
      <c r="N172" s="213"/>
      <c r="O172" s="213"/>
      <c r="P172" s="214"/>
      <c r="Q172" s="213"/>
      <c r="R172" s="213">
        <f t="shared" si="38"/>
        <v>0</v>
      </c>
      <c r="S172" s="213"/>
      <c r="T172" s="213"/>
      <c r="U172" s="213">
        <v>0</v>
      </c>
      <c r="V172" s="214"/>
      <c r="W172" s="213">
        <v>0</v>
      </c>
      <c r="X172" s="213">
        <f t="shared" si="39"/>
        <v>18000</v>
      </c>
      <c r="Y172" s="213"/>
      <c r="Z172" s="213"/>
      <c r="AA172" s="213">
        <v>0</v>
      </c>
      <c r="AB172" s="214"/>
      <c r="AC172" s="476">
        <v>18000</v>
      </c>
    </row>
    <row r="173" spans="1:29" s="359" customFormat="1" ht="24">
      <c r="A173" s="454"/>
      <c r="B173" s="431"/>
      <c r="C173" s="276" t="s">
        <v>306</v>
      </c>
      <c r="D173" s="442">
        <v>426300</v>
      </c>
      <c r="E173" s="453" t="s">
        <v>307</v>
      </c>
      <c r="F173" s="404">
        <f aca="true" t="shared" si="40" ref="F173:F221">+G173+H173+I173+J173+K173</f>
        <v>203000</v>
      </c>
      <c r="G173" s="404">
        <f>G174</f>
        <v>0</v>
      </c>
      <c r="H173" s="404">
        <f>H174</f>
        <v>0</v>
      </c>
      <c r="I173" s="404">
        <f>I174</f>
        <v>0</v>
      </c>
      <c r="J173" s="404">
        <f>J174</f>
        <v>0</v>
      </c>
      <c r="K173" s="404">
        <f>K174</f>
        <v>203000</v>
      </c>
      <c r="L173" s="404">
        <f aca="true" t="shared" si="41" ref="L173:L221">+M173+N173+O173+P173+Q173</f>
        <v>200000</v>
      </c>
      <c r="M173" s="404">
        <f>M174</f>
        <v>0</v>
      </c>
      <c r="N173" s="404">
        <f>N174</f>
        <v>0</v>
      </c>
      <c r="O173" s="404">
        <f>O174</f>
        <v>0</v>
      </c>
      <c r="P173" s="404">
        <f>P174</f>
        <v>0</v>
      </c>
      <c r="Q173" s="404">
        <f>Q174</f>
        <v>200000</v>
      </c>
      <c r="R173" s="404">
        <f t="shared" si="38"/>
        <v>140000</v>
      </c>
      <c r="S173" s="404">
        <f>S174</f>
        <v>0</v>
      </c>
      <c r="T173" s="404">
        <f>T174</f>
        <v>0</v>
      </c>
      <c r="U173" s="404">
        <f>U174</f>
        <v>0</v>
      </c>
      <c r="V173" s="404">
        <f>V174</f>
        <v>0</v>
      </c>
      <c r="W173" s="404">
        <f>W174</f>
        <v>140000</v>
      </c>
      <c r="X173" s="404">
        <f aca="true" t="shared" si="42" ref="X173:X221">+Y173+Z173+AA173+AB173+AC173</f>
        <v>140000</v>
      </c>
      <c r="Y173" s="404">
        <f>Y174</f>
        <v>0</v>
      </c>
      <c r="Z173" s="404">
        <f>Z174</f>
        <v>0</v>
      </c>
      <c r="AA173" s="404">
        <f>AA174</f>
        <v>0</v>
      </c>
      <c r="AB173" s="433">
        <f>AB174</f>
        <v>0</v>
      </c>
      <c r="AC173" s="570">
        <f>AC174</f>
        <v>140000</v>
      </c>
    </row>
    <row r="174" spans="1:29" s="359" customFormat="1" ht="24" hidden="1">
      <c r="A174" s="454"/>
      <c r="B174" s="431"/>
      <c r="C174" s="276" t="s">
        <v>308</v>
      </c>
      <c r="D174" s="442">
        <v>426311</v>
      </c>
      <c r="E174" s="191" t="s">
        <v>309</v>
      </c>
      <c r="F174" s="213">
        <f t="shared" si="40"/>
        <v>203000</v>
      </c>
      <c r="G174" s="404"/>
      <c r="H174" s="404"/>
      <c r="I174" s="404">
        <v>0</v>
      </c>
      <c r="J174" s="433"/>
      <c r="K174" s="213">
        <v>203000</v>
      </c>
      <c r="L174" s="213">
        <f t="shared" si="41"/>
        <v>200000</v>
      </c>
      <c r="M174" s="404"/>
      <c r="N174" s="404"/>
      <c r="O174" s="404">
        <v>0</v>
      </c>
      <c r="P174" s="433"/>
      <c r="Q174" s="213">
        <v>200000</v>
      </c>
      <c r="R174" s="213">
        <f t="shared" si="38"/>
        <v>140000</v>
      </c>
      <c r="S174" s="404"/>
      <c r="T174" s="404"/>
      <c r="U174" s="404">
        <v>0</v>
      </c>
      <c r="V174" s="433"/>
      <c r="W174" s="213">
        <v>140000</v>
      </c>
      <c r="X174" s="213">
        <f t="shared" si="42"/>
        <v>140000</v>
      </c>
      <c r="Y174" s="404"/>
      <c r="Z174" s="404"/>
      <c r="AA174" s="404">
        <v>0</v>
      </c>
      <c r="AB174" s="433"/>
      <c r="AC174" s="476">
        <v>140000</v>
      </c>
    </row>
    <row r="175" spans="1:29" s="359" customFormat="1" ht="15">
      <c r="A175" s="454"/>
      <c r="B175" s="431"/>
      <c r="C175" s="276" t="s">
        <v>310</v>
      </c>
      <c r="D175" s="281">
        <v>426400</v>
      </c>
      <c r="E175" s="453" t="s">
        <v>311</v>
      </c>
      <c r="F175" s="404">
        <f t="shared" si="40"/>
        <v>7725000</v>
      </c>
      <c r="G175" s="370">
        <f>+G176+G177+G178+G179+G180+G181</f>
        <v>0</v>
      </c>
      <c r="H175" s="370">
        <f>+H176+H177+H178+H179+H180+H181</f>
        <v>0</v>
      </c>
      <c r="I175" s="469">
        <f>+I176+I177+I178+I179+I180+I181</f>
        <v>7725000</v>
      </c>
      <c r="J175" s="469">
        <f>+J176+J177+J178+J179+J180+J181</f>
        <v>0</v>
      </c>
      <c r="K175" s="469">
        <f>+K176+K177+K178+K179+K180+K181</f>
        <v>0</v>
      </c>
      <c r="L175" s="404">
        <f t="shared" si="41"/>
        <v>7704000</v>
      </c>
      <c r="M175" s="370">
        <f>+M176+M177+M178+M179+M180+M181</f>
        <v>0</v>
      </c>
      <c r="N175" s="370">
        <f>+N176+N177+N178+N179+N180+N181</f>
        <v>0</v>
      </c>
      <c r="O175" s="469">
        <f>+O176+O177+O178+O179+O180+O181</f>
        <v>7704000</v>
      </c>
      <c r="P175" s="469">
        <f>+P176+P177+P178+P179+P180+P181</f>
        <v>0</v>
      </c>
      <c r="Q175" s="469">
        <f>+Q176+Q177+Q178+Q179+Q180+Q181</f>
        <v>0</v>
      </c>
      <c r="R175" s="404">
        <f t="shared" si="38"/>
        <v>10605000</v>
      </c>
      <c r="S175" s="370">
        <f>+S176+S177+S178+S179+S180+S181</f>
        <v>0</v>
      </c>
      <c r="T175" s="370">
        <f>+T176+T177+T178+T179+T180+T181</f>
        <v>0</v>
      </c>
      <c r="U175" s="469">
        <f>+U176+U177+U178+U179+U180+U181</f>
        <v>10605000</v>
      </c>
      <c r="V175" s="469">
        <f>+V176+V177+V178+V179+V180+V181</f>
        <v>0</v>
      </c>
      <c r="W175" s="469">
        <f>+W176+W177+W178+W179+W180+W181</f>
        <v>0</v>
      </c>
      <c r="X175" s="404">
        <f t="shared" si="42"/>
        <v>10670000</v>
      </c>
      <c r="Y175" s="370">
        <f>+Y176+Y177+Y178+Y179+Y180+Y181</f>
        <v>0</v>
      </c>
      <c r="Z175" s="370">
        <f>+Z176+Z177+Z178+Z179+Z180+Z181</f>
        <v>0</v>
      </c>
      <c r="AA175" s="469">
        <f>+AA176+AA177+AA178+AA179+AA180+AA181</f>
        <v>10670000</v>
      </c>
      <c r="AB175" s="552">
        <f>+AB176+AB177+AB178+AB179+AB180+AB181</f>
        <v>0</v>
      </c>
      <c r="AC175" s="573">
        <f>+AC176+AC177+AC178+AC179+AC180+AC181</f>
        <v>0</v>
      </c>
    </row>
    <row r="176" spans="1:29" s="359" customFormat="1" ht="15" hidden="1">
      <c r="A176" s="454"/>
      <c r="B176" s="587"/>
      <c r="C176" s="436" t="s">
        <v>312</v>
      </c>
      <c r="D176" s="190">
        <v>4264111</v>
      </c>
      <c r="E176" s="191" t="s">
        <v>313</v>
      </c>
      <c r="F176" s="213">
        <f t="shared" si="40"/>
        <v>1000000</v>
      </c>
      <c r="G176" s="213"/>
      <c r="H176" s="213"/>
      <c r="I176" s="213">
        <v>1000000</v>
      </c>
      <c r="J176" s="214"/>
      <c r="K176" s="213">
        <v>0</v>
      </c>
      <c r="L176" s="213">
        <f t="shared" si="41"/>
        <v>1000000</v>
      </c>
      <c r="M176" s="213"/>
      <c r="N176" s="213"/>
      <c r="O176" s="213">
        <v>1000000</v>
      </c>
      <c r="P176" s="214"/>
      <c r="Q176" s="213">
        <v>0</v>
      </c>
      <c r="R176" s="213">
        <f t="shared" si="38"/>
        <v>1200000</v>
      </c>
      <c r="S176" s="213"/>
      <c r="T176" s="213"/>
      <c r="U176" s="213">
        <v>1200000</v>
      </c>
      <c r="V176" s="214"/>
      <c r="W176" s="213">
        <v>0</v>
      </c>
      <c r="X176" s="213">
        <f t="shared" si="42"/>
        <v>1200000</v>
      </c>
      <c r="Y176" s="213"/>
      <c r="Z176" s="213"/>
      <c r="AA176" s="213">
        <v>1200000</v>
      </c>
      <c r="AB176" s="214"/>
      <c r="AC176" s="476">
        <v>0</v>
      </c>
    </row>
    <row r="177" spans="1:29" s="359" customFormat="1" ht="15" hidden="1">
      <c r="A177" s="454"/>
      <c r="B177" s="587"/>
      <c r="C177" s="436" t="s">
        <v>314</v>
      </c>
      <c r="D177" s="190">
        <v>4264112</v>
      </c>
      <c r="E177" s="191" t="s">
        <v>315</v>
      </c>
      <c r="F177" s="213">
        <f t="shared" si="40"/>
        <v>50000</v>
      </c>
      <c r="G177" s="213"/>
      <c r="H177" s="213"/>
      <c r="I177" s="213">
        <v>50000</v>
      </c>
      <c r="J177" s="214"/>
      <c r="K177" s="213">
        <v>0</v>
      </c>
      <c r="L177" s="213">
        <f t="shared" si="41"/>
        <v>50000</v>
      </c>
      <c r="M177" s="213"/>
      <c r="N177" s="213"/>
      <c r="O177" s="213">
        <v>50000</v>
      </c>
      <c r="P177" s="214"/>
      <c r="Q177" s="213">
        <v>0</v>
      </c>
      <c r="R177" s="213">
        <f t="shared" si="38"/>
        <v>50000</v>
      </c>
      <c r="S177" s="213"/>
      <c r="T177" s="213"/>
      <c r="U177" s="213">
        <v>50000</v>
      </c>
      <c r="V177" s="214"/>
      <c r="W177" s="213">
        <v>0</v>
      </c>
      <c r="X177" s="213">
        <f t="shared" si="42"/>
        <v>50000</v>
      </c>
      <c r="Y177" s="213"/>
      <c r="Z177" s="213"/>
      <c r="AA177" s="213">
        <v>50000</v>
      </c>
      <c r="AB177" s="214"/>
      <c r="AC177" s="476">
        <v>0</v>
      </c>
    </row>
    <row r="178" spans="1:29" s="359" customFormat="1" ht="15" hidden="1">
      <c r="A178" s="454"/>
      <c r="B178" s="587"/>
      <c r="C178" s="436" t="s">
        <v>316</v>
      </c>
      <c r="D178" s="190">
        <v>426412</v>
      </c>
      <c r="E178" s="191" t="s">
        <v>317</v>
      </c>
      <c r="F178" s="213">
        <f t="shared" si="40"/>
        <v>6200000</v>
      </c>
      <c r="G178" s="213"/>
      <c r="H178" s="213"/>
      <c r="I178" s="213">
        <v>6200000</v>
      </c>
      <c r="J178" s="214"/>
      <c r="K178" s="213">
        <v>0</v>
      </c>
      <c r="L178" s="213">
        <f t="shared" si="41"/>
        <v>6200000</v>
      </c>
      <c r="M178" s="213"/>
      <c r="N178" s="213"/>
      <c r="O178" s="213">
        <v>6200000</v>
      </c>
      <c r="P178" s="214"/>
      <c r="Q178" s="213">
        <v>0</v>
      </c>
      <c r="R178" s="213">
        <f t="shared" si="38"/>
        <v>9000000</v>
      </c>
      <c r="S178" s="213"/>
      <c r="T178" s="213"/>
      <c r="U178" s="213">
        <v>9000000</v>
      </c>
      <c r="V178" s="214"/>
      <c r="W178" s="213">
        <v>0</v>
      </c>
      <c r="X178" s="213">
        <f t="shared" si="42"/>
        <v>9000000</v>
      </c>
      <c r="Y178" s="213"/>
      <c r="Z178" s="213"/>
      <c r="AA178" s="213">
        <v>9000000</v>
      </c>
      <c r="AB178" s="214"/>
      <c r="AC178" s="476">
        <v>0</v>
      </c>
    </row>
    <row r="179" spans="1:29" s="359" customFormat="1" ht="15" hidden="1">
      <c r="A179" s="454"/>
      <c r="B179" s="587"/>
      <c r="C179" s="436" t="s">
        <v>318</v>
      </c>
      <c r="D179" s="190">
        <v>426413</v>
      </c>
      <c r="E179" s="191" t="s">
        <v>319</v>
      </c>
      <c r="F179" s="213">
        <f t="shared" si="40"/>
        <v>75000</v>
      </c>
      <c r="G179" s="213"/>
      <c r="H179" s="213"/>
      <c r="I179" s="213">
        <v>75000</v>
      </c>
      <c r="J179" s="214"/>
      <c r="K179" s="213">
        <v>0</v>
      </c>
      <c r="L179" s="213">
        <f t="shared" si="41"/>
        <v>75000</v>
      </c>
      <c r="M179" s="213"/>
      <c r="N179" s="213"/>
      <c r="O179" s="213">
        <v>75000</v>
      </c>
      <c r="P179" s="214"/>
      <c r="Q179" s="213">
        <v>0</v>
      </c>
      <c r="R179" s="213">
        <f t="shared" si="38"/>
        <v>85000</v>
      </c>
      <c r="S179" s="213"/>
      <c r="T179" s="213"/>
      <c r="U179" s="213">
        <v>85000</v>
      </c>
      <c r="V179" s="214"/>
      <c r="W179" s="213">
        <v>0</v>
      </c>
      <c r="X179" s="213">
        <f t="shared" si="42"/>
        <v>150000</v>
      </c>
      <c r="Y179" s="213"/>
      <c r="Z179" s="213"/>
      <c r="AA179" s="213">
        <f>85000+65000</f>
        <v>150000</v>
      </c>
      <c r="AB179" s="214"/>
      <c r="AC179" s="476">
        <v>0</v>
      </c>
    </row>
    <row r="180" spans="1:29" s="359" customFormat="1" ht="15" hidden="1">
      <c r="A180" s="454"/>
      <c r="B180" s="587"/>
      <c r="C180" s="436" t="s">
        <v>320</v>
      </c>
      <c r="D180" s="190">
        <v>4264911</v>
      </c>
      <c r="E180" s="191" t="s">
        <v>321</v>
      </c>
      <c r="F180" s="213">
        <f t="shared" si="40"/>
        <v>350000</v>
      </c>
      <c r="G180" s="213"/>
      <c r="H180" s="213"/>
      <c r="I180" s="213">
        <v>350000</v>
      </c>
      <c r="J180" s="214"/>
      <c r="K180" s="213">
        <v>0</v>
      </c>
      <c r="L180" s="213">
        <v>250000</v>
      </c>
      <c r="M180" s="213"/>
      <c r="N180" s="213"/>
      <c r="O180" s="213">
        <v>329000</v>
      </c>
      <c r="P180" s="214"/>
      <c r="Q180" s="213">
        <v>0</v>
      </c>
      <c r="R180" s="213">
        <f t="shared" si="38"/>
        <v>200000</v>
      </c>
      <c r="S180" s="213"/>
      <c r="T180" s="213"/>
      <c r="U180" s="213">
        <v>200000</v>
      </c>
      <c r="V180" s="214"/>
      <c r="W180" s="213">
        <v>0</v>
      </c>
      <c r="X180" s="213">
        <f t="shared" si="42"/>
        <v>200000</v>
      </c>
      <c r="Y180" s="213"/>
      <c r="Z180" s="213"/>
      <c r="AA180" s="213">
        <v>200000</v>
      </c>
      <c r="AB180" s="214"/>
      <c r="AC180" s="476">
        <v>0</v>
      </c>
    </row>
    <row r="181" spans="1:29" s="359" customFormat="1" ht="15" hidden="1">
      <c r="A181" s="454"/>
      <c r="B181" s="587"/>
      <c r="C181" s="436" t="s">
        <v>322</v>
      </c>
      <c r="D181" s="190">
        <v>4264912</v>
      </c>
      <c r="E181" s="191" t="s">
        <v>323</v>
      </c>
      <c r="F181" s="213">
        <f t="shared" si="40"/>
        <v>50000</v>
      </c>
      <c r="G181" s="213"/>
      <c r="H181" s="213"/>
      <c r="I181" s="213">
        <v>50000</v>
      </c>
      <c r="J181" s="214"/>
      <c r="K181" s="213">
        <v>0</v>
      </c>
      <c r="L181" s="213">
        <f t="shared" si="41"/>
        <v>50000</v>
      </c>
      <c r="M181" s="213"/>
      <c r="N181" s="213"/>
      <c r="O181" s="213">
        <v>50000</v>
      </c>
      <c r="P181" s="214"/>
      <c r="Q181" s="213">
        <v>0</v>
      </c>
      <c r="R181" s="213">
        <f aca="true" t="shared" si="43" ref="R181:R237">+S181+T181+U181+V181+W181</f>
        <v>70000</v>
      </c>
      <c r="S181" s="213"/>
      <c r="T181" s="213"/>
      <c r="U181" s="213">
        <v>70000</v>
      </c>
      <c r="V181" s="214"/>
      <c r="W181" s="213">
        <v>0</v>
      </c>
      <c r="X181" s="213">
        <f t="shared" si="42"/>
        <v>70000</v>
      </c>
      <c r="Y181" s="213"/>
      <c r="Z181" s="213"/>
      <c r="AA181" s="213">
        <v>70000</v>
      </c>
      <c r="AB181" s="214"/>
      <c r="AC181" s="476">
        <v>0</v>
      </c>
    </row>
    <row r="182" spans="1:29" s="493" customFormat="1" ht="24">
      <c r="A182" s="531"/>
      <c r="B182" s="532"/>
      <c r="C182" s="529" t="s">
        <v>324</v>
      </c>
      <c r="D182" s="490">
        <v>426700</v>
      </c>
      <c r="E182" s="530" t="s">
        <v>325</v>
      </c>
      <c r="F182" s="505">
        <f t="shared" si="40"/>
        <v>46308000</v>
      </c>
      <c r="G182" s="505"/>
      <c r="H182" s="505"/>
      <c r="I182" s="533">
        <f>+I183+I189+I190+I195</f>
        <v>45953000</v>
      </c>
      <c r="J182" s="533">
        <f>+J183+J189+J190+J195</f>
        <v>0</v>
      </c>
      <c r="K182" s="533">
        <f>+K183+K189+K190+K195</f>
        <v>355000</v>
      </c>
      <c r="L182" s="505">
        <f t="shared" si="41"/>
        <v>46958000</v>
      </c>
      <c r="M182" s="505"/>
      <c r="N182" s="505"/>
      <c r="O182" s="533">
        <f>+O183+O189+O190+O195</f>
        <v>45953000</v>
      </c>
      <c r="P182" s="533">
        <f>+P183+P189+P190+P195</f>
        <v>0</v>
      </c>
      <c r="Q182" s="533">
        <f>+Q183+Q189+Q190+Q195</f>
        <v>1005000</v>
      </c>
      <c r="R182" s="505">
        <f t="shared" si="43"/>
        <v>50442000</v>
      </c>
      <c r="S182" s="505"/>
      <c r="T182" s="505"/>
      <c r="U182" s="533">
        <f>+U183+U189+U190+U195</f>
        <v>49364000</v>
      </c>
      <c r="V182" s="533">
        <f>+V183+V189+V190+V195</f>
        <v>0</v>
      </c>
      <c r="W182" s="533">
        <f>+W183+W189+W190+W195</f>
        <v>1078000</v>
      </c>
      <c r="X182" s="505">
        <f t="shared" si="42"/>
        <v>50857000</v>
      </c>
      <c r="Y182" s="505"/>
      <c r="Z182" s="505"/>
      <c r="AA182" s="533">
        <f>+AA183+AA189+AA190+AA195</f>
        <v>49820000</v>
      </c>
      <c r="AB182" s="554">
        <f>+AB183+AB189+AB190+AB195</f>
        <v>0</v>
      </c>
      <c r="AC182" s="575">
        <f>+AC183+AC189+AC190+AC195</f>
        <v>1037000</v>
      </c>
    </row>
    <row r="183" spans="1:29" s="359" customFormat="1" ht="15" hidden="1">
      <c r="A183" s="454"/>
      <c r="B183" s="431"/>
      <c r="C183" s="276" t="s">
        <v>326</v>
      </c>
      <c r="D183" s="281">
        <v>426710</v>
      </c>
      <c r="E183" s="453" t="s">
        <v>327</v>
      </c>
      <c r="F183" s="404">
        <f t="shared" si="40"/>
        <v>4170000</v>
      </c>
      <c r="G183" s="404"/>
      <c r="H183" s="404"/>
      <c r="I183" s="404">
        <f>+I184+I185+I186+I187+I188</f>
        <v>4170000</v>
      </c>
      <c r="J183" s="404">
        <f>+J184+J185+J186+J187+J188</f>
        <v>0</v>
      </c>
      <c r="K183" s="404">
        <f>+K184+K185+K186+K187+K188</f>
        <v>0</v>
      </c>
      <c r="L183" s="404">
        <f t="shared" si="41"/>
        <v>4425000</v>
      </c>
      <c r="M183" s="404"/>
      <c r="N183" s="404"/>
      <c r="O183" s="404">
        <f>+O184+O185+O186+O187+O188</f>
        <v>4170000</v>
      </c>
      <c r="P183" s="404">
        <f>+P184+P185+P186+P187+P188</f>
        <v>0</v>
      </c>
      <c r="Q183" s="404">
        <f>+Q184+Q185+Q186+Q187+Q188</f>
        <v>255000</v>
      </c>
      <c r="R183" s="404">
        <f t="shared" si="43"/>
        <v>4876000</v>
      </c>
      <c r="S183" s="404"/>
      <c r="T183" s="404"/>
      <c r="U183" s="404">
        <f>+U184+U185+U186+U187+U188</f>
        <v>4448000</v>
      </c>
      <c r="V183" s="404">
        <f>+V184+V185+V186+V187+V188</f>
        <v>0</v>
      </c>
      <c r="W183" s="404">
        <f>+W184+W185+W186+W187+W188</f>
        <v>428000</v>
      </c>
      <c r="X183" s="404">
        <f t="shared" si="42"/>
        <v>5291000</v>
      </c>
      <c r="Y183" s="404"/>
      <c r="Z183" s="404"/>
      <c r="AA183" s="404">
        <f>+AA184+AA185+AA186+AA187+AA188</f>
        <v>4904000</v>
      </c>
      <c r="AB183" s="433">
        <f>+AB184+AB185+AB186+AB187+AB188</f>
        <v>0</v>
      </c>
      <c r="AC183" s="570">
        <f>+AC184+AC185+AC186+AC187+AC188</f>
        <v>387000</v>
      </c>
    </row>
    <row r="184" spans="1:29" s="359" customFormat="1" ht="15" hidden="1">
      <c r="A184" s="454"/>
      <c r="B184" s="587"/>
      <c r="C184" s="436" t="s">
        <v>328</v>
      </c>
      <c r="D184" s="190">
        <v>426711</v>
      </c>
      <c r="E184" s="191" t="s">
        <v>329</v>
      </c>
      <c r="F184" s="213">
        <f t="shared" si="40"/>
        <v>3500000</v>
      </c>
      <c r="G184" s="213"/>
      <c r="H184" s="213"/>
      <c r="I184" s="213">
        <v>3500000</v>
      </c>
      <c r="J184" s="214"/>
      <c r="K184" s="213">
        <v>0</v>
      </c>
      <c r="L184" s="213">
        <f t="shared" si="41"/>
        <v>3655000</v>
      </c>
      <c r="M184" s="213"/>
      <c r="N184" s="213"/>
      <c r="O184" s="213">
        <v>3500000</v>
      </c>
      <c r="P184" s="214"/>
      <c r="Q184" s="213">
        <v>155000</v>
      </c>
      <c r="R184" s="213">
        <f t="shared" si="43"/>
        <v>3979000</v>
      </c>
      <c r="S184" s="213"/>
      <c r="T184" s="213"/>
      <c r="U184" s="213">
        <v>3714000</v>
      </c>
      <c r="V184" s="214"/>
      <c r="W184" s="213">
        <v>265000</v>
      </c>
      <c r="X184" s="213">
        <f t="shared" si="42"/>
        <v>4364000</v>
      </c>
      <c r="Y184" s="213"/>
      <c r="Z184" s="213"/>
      <c r="AA184" s="213">
        <f>3714000+426000</f>
        <v>4140000</v>
      </c>
      <c r="AB184" s="214"/>
      <c r="AC184" s="476">
        <f>265000-41000</f>
        <v>224000</v>
      </c>
    </row>
    <row r="185" spans="1:29" s="359" customFormat="1" ht="15" hidden="1">
      <c r="A185" s="454"/>
      <c r="B185" s="587"/>
      <c r="C185" s="436" t="s">
        <v>330</v>
      </c>
      <c r="D185" s="190">
        <v>42671102</v>
      </c>
      <c r="E185" s="191" t="s">
        <v>331</v>
      </c>
      <c r="F185" s="213">
        <f t="shared" si="40"/>
        <v>60000</v>
      </c>
      <c r="G185" s="213"/>
      <c r="H185" s="213"/>
      <c r="I185" s="213">
        <v>60000</v>
      </c>
      <c r="J185" s="214"/>
      <c r="K185" s="213">
        <v>0</v>
      </c>
      <c r="L185" s="213">
        <f t="shared" si="41"/>
        <v>60000</v>
      </c>
      <c r="M185" s="213"/>
      <c r="N185" s="213"/>
      <c r="O185" s="213">
        <v>60000</v>
      </c>
      <c r="P185" s="214"/>
      <c r="Q185" s="213">
        <v>0</v>
      </c>
      <c r="R185" s="213">
        <f t="shared" si="43"/>
        <v>50000</v>
      </c>
      <c r="S185" s="213"/>
      <c r="T185" s="213"/>
      <c r="U185" s="213">
        <v>50000</v>
      </c>
      <c r="V185" s="214"/>
      <c r="W185" s="213">
        <v>0</v>
      </c>
      <c r="X185" s="213">
        <f t="shared" si="42"/>
        <v>50000</v>
      </c>
      <c r="Y185" s="213"/>
      <c r="Z185" s="213"/>
      <c r="AA185" s="213">
        <v>50000</v>
      </c>
      <c r="AB185" s="214"/>
      <c r="AC185" s="476">
        <v>0</v>
      </c>
    </row>
    <row r="186" spans="1:29" s="359" customFormat="1" ht="15" hidden="1">
      <c r="A186" s="454"/>
      <c r="B186" s="587"/>
      <c r="C186" s="436" t="s">
        <v>332</v>
      </c>
      <c r="D186" s="190">
        <v>42671103</v>
      </c>
      <c r="E186" s="191" t="s">
        <v>333</v>
      </c>
      <c r="F186" s="213">
        <f t="shared" si="40"/>
        <v>130000</v>
      </c>
      <c r="G186" s="213"/>
      <c r="H186" s="213"/>
      <c r="I186" s="213">
        <v>130000</v>
      </c>
      <c r="J186" s="214"/>
      <c r="K186" s="213">
        <v>0</v>
      </c>
      <c r="L186" s="213">
        <f t="shared" si="41"/>
        <v>130000</v>
      </c>
      <c r="M186" s="213"/>
      <c r="N186" s="213"/>
      <c r="O186" s="213">
        <v>130000</v>
      </c>
      <c r="P186" s="214"/>
      <c r="Q186" s="213">
        <v>0</v>
      </c>
      <c r="R186" s="213">
        <f t="shared" si="43"/>
        <v>263000</v>
      </c>
      <c r="S186" s="213"/>
      <c r="T186" s="213"/>
      <c r="U186" s="213">
        <v>200000</v>
      </c>
      <c r="V186" s="214"/>
      <c r="W186" s="213">
        <v>63000</v>
      </c>
      <c r="X186" s="213">
        <f t="shared" si="42"/>
        <v>263000</v>
      </c>
      <c r="Y186" s="213"/>
      <c r="Z186" s="213"/>
      <c r="AA186" s="213">
        <v>200000</v>
      </c>
      <c r="AB186" s="214"/>
      <c r="AC186" s="476">
        <v>63000</v>
      </c>
    </row>
    <row r="187" spans="1:29" s="359" customFormat="1" ht="15" hidden="1">
      <c r="A187" s="454"/>
      <c r="B187" s="587"/>
      <c r="C187" s="436" t="s">
        <v>334</v>
      </c>
      <c r="D187" s="190">
        <v>42671105</v>
      </c>
      <c r="E187" s="191" t="s">
        <v>335</v>
      </c>
      <c r="F187" s="213">
        <f t="shared" si="40"/>
        <v>230000</v>
      </c>
      <c r="G187" s="213"/>
      <c r="H187" s="213"/>
      <c r="I187" s="213">
        <v>230000</v>
      </c>
      <c r="J187" s="214"/>
      <c r="K187" s="213">
        <v>0</v>
      </c>
      <c r="L187" s="213">
        <f t="shared" si="41"/>
        <v>330000</v>
      </c>
      <c r="M187" s="213"/>
      <c r="N187" s="213"/>
      <c r="O187" s="213">
        <v>230000</v>
      </c>
      <c r="P187" s="214"/>
      <c r="Q187" s="213">
        <v>100000</v>
      </c>
      <c r="R187" s="213">
        <f t="shared" si="43"/>
        <v>400000</v>
      </c>
      <c r="S187" s="213"/>
      <c r="T187" s="213"/>
      <c r="U187" s="455">
        <v>300000</v>
      </c>
      <c r="V187" s="214"/>
      <c r="W187" s="213">
        <v>100000</v>
      </c>
      <c r="X187" s="213">
        <f t="shared" si="42"/>
        <v>400000</v>
      </c>
      <c r="Y187" s="213"/>
      <c r="Z187" s="213"/>
      <c r="AA187" s="455">
        <v>300000</v>
      </c>
      <c r="AB187" s="214"/>
      <c r="AC187" s="476">
        <v>100000</v>
      </c>
    </row>
    <row r="188" spans="1:29" s="359" customFormat="1" ht="15" hidden="1">
      <c r="A188" s="454"/>
      <c r="B188" s="448"/>
      <c r="C188" s="436" t="s">
        <v>336</v>
      </c>
      <c r="D188" s="190">
        <v>42671107</v>
      </c>
      <c r="E188" s="191" t="s">
        <v>337</v>
      </c>
      <c r="F188" s="213">
        <f t="shared" si="40"/>
        <v>250000</v>
      </c>
      <c r="G188" s="213"/>
      <c r="H188" s="213"/>
      <c r="I188" s="213">
        <v>250000</v>
      </c>
      <c r="J188" s="214"/>
      <c r="K188" s="213">
        <v>0</v>
      </c>
      <c r="L188" s="213">
        <f t="shared" si="41"/>
        <v>250000</v>
      </c>
      <c r="M188" s="213"/>
      <c r="N188" s="213"/>
      <c r="O188" s="213">
        <v>250000</v>
      </c>
      <c r="P188" s="214"/>
      <c r="Q188" s="213">
        <v>0</v>
      </c>
      <c r="R188" s="213">
        <f t="shared" si="43"/>
        <v>184000</v>
      </c>
      <c r="S188" s="213"/>
      <c r="T188" s="213"/>
      <c r="U188" s="458">
        <v>184000</v>
      </c>
      <c r="V188" s="214"/>
      <c r="W188" s="213">
        <v>0</v>
      </c>
      <c r="X188" s="213">
        <f t="shared" si="42"/>
        <v>214000</v>
      </c>
      <c r="Y188" s="213"/>
      <c r="Z188" s="213"/>
      <c r="AA188" s="458">
        <f>184000+30000</f>
        <v>214000</v>
      </c>
      <c r="AB188" s="214"/>
      <c r="AC188" s="476">
        <v>0</v>
      </c>
    </row>
    <row r="189" spans="1:29" s="359" customFormat="1" ht="15" hidden="1">
      <c r="A189" s="454"/>
      <c r="B189" s="431"/>
      <c r="C189" s="276" t="s">
        <v>338</v>
      </c>
      <c r="D189" s="281">
        <v>426721</v>
      </c>
      <c r="E189" s="453" t="s">
        <v>339</v>
      </c>
      <c r="F189" s="404">
        <f t="shared" si="40"/>
        <v>5022000</v>
      </c>
      <c r="G189" s="404"/>
      <c r="H189" s="404"/>
      <c r="I189" s="404">
        <v>4947000</v>
      </c>
      <c r="J189" s="433"/>
      <c r="K189" s="404">
        <v>75000</v>
      </c>
      <c r="L189" s="404">
        <f t="shared" si="41"/>
        <v>5607000</v>
      </c>
      <c r="M189" s="404"/>
      <c r="N189" s="404"/>
      <c r="O189" s="404">
        <v>4947000</v>
      </c>
      <c r="P189" s="433"/>
      <c r="Q189" s="404">
        <v>660000</v>
      </c>
      <c r="R189" s="404">
        <f t="shared" si="43"/>
        <v>5350000</v>
      </c>
      <c r="S189" s="404"/>
      <c r="T189" s="404"/>
      <c r="U189" s="404">
        <v>5000000</v>
      </c>
      <c r="V189" s="433"/>
      <c r="W189" s="404">
        <v>350000</v>
      </c>
      <c r="X189" s="404">
        <f t="shared" si="42"/>
        <v>5350000</v>
      </c>
      <c r="Y189" s="404"/>
      <c r="Z189" s="404"/>
      <c r="AA189" s="404">
        <v>5000000</v>
      </c>
      <c r="AB189" s="433"/>
      <c r="AC189" s="570">
        <v>350000</v>
      </c>
    </row>
    <row r="190" spans="1:29" s="359" customFormat="1" ht="15" hidden="1">
      <c r="A190" s="454"/>
      <c r="B190" s="189"/>
      <c r="C190" s="276" t="s">
        <v>340</v>
      </c>
      <c r="D190" s="281">
        <v>426750</v>
      </c>
      <c r="E190" s="453" t="s">
        <v>341</v>
      </c>
      <c r="F190" s="404">
        <f t="shared" si="40"/>
        <v>20181000</v>
      </c>
      <c r="G190" s="370">
        <f>+G191+G192+G193</f>
        <v>0</v>
      </c>
      <c r="H190" s="370">
        <f>+H191+H192+H193</f>
        <v>0</v>
      </c>
      <c r="I190" s="469">
        <f>+I191+I192+I193+I194</f>
        <v>19981000</v>
      </c>
      <c r="J190" s="469">
        <f>+J191+J192+J193+J194</f>
        <v>0</v>
      </c>
      <c r="K190" s="469">
        <f>+K191+K192+K193+K194</f>
        <v>200000</v>
      </c>
      <c r="L190" s="404">
        <f t="shared" si="41"/>
        <v>20031000</v>
      </c>
      <c r="M190" s="370">
        <f>+M191+M192+M193</f>
        <v>0</v>
      </c>
      <c r="N190" s="370">
        <f>+N191+N192+N193</f>
        <v>0</v>
      </c>
      <c r="O190" s="469">
        <f>+O191+O192+O193+O194</f>
        <v>19981000</v>
      </c>
      <c r="P190" s="469">
        <f>+P191+P192+P193+P194</f>
        <v>0</v>
      </c>
      <c r="Q190" s="469">
        <f>+Q191+Q192+Q193+Q194</f>
        <v>50000</v>
      </c>
      <c r="R190" s="404">
        <f t="shared" si="43"/>
        <v>23332000</v>
      </c>
      <c r="S190" s="370">
        <f>+S191+S192+S193</f>
        <v>0</v>
      </c>
      <c r="T190" s="370">
        <f>+T191+T192+T193</f>
        <v>0</v>
      </c>
      <c r="U190" s="469">
        <f>+U191+U192+U193+U194</f>
        <v>23132000</v>
      </c>
      <c r="V190" s="469">
        <f>+V191+V192+V193+V194</f>
        <v>0</v>
      </c>
      <c r="W190" s="469">
        <f>+W191+W192+W193+W194</f>
        <v>200000</v>
      </c>
      <c r="X190" s="404">
        <f t="shared" si="42"/>
        <v>23332000</v>
      </c>
      <c r="Y190" s="370">
        <f>+Y191+Y192+Y193</f>
        <v>0</v>
      </c>
      <c r="Z190" s="370">
        <f>+Z191+Z192+Z193</f>
        <v>0</v>
      </c>
      <c r="AA190" s="469">
        <f>+AA191+AA192+AA193+AA194</f>
        <v>23132000</v>
      </c>
      <c r="AB190" s="552">
        <f>+AB191+AB192+AB193+AB194</f>
        <v>0</v>
      </c>
      <c r="AC190" s="573">
        <f>+AC191+AC192+AC193+AC194</f>
        <v>200000</v>
      </c>
    </row>
    <row r="191" spans="1:29" s="359" customFormat="1" ht="15" hidden="1">
      <c r="A191" s="454"/>
      <c r="B191" s="588"/>
      <c r="C191" s="436" t="s">
        <v>342</v>
      </c>
      <c r="D191" s="190">
        <v>426751</v>
      </c>
      <c r="E191" s="191" t="s">
        <v>343</v>
      </c>
      <c r="F191" s="213">
        <f t="shared" si="40"/>
        <v>11917000</v>
      </c>
      <c r="G191" s="213"/>
      <c r="H191" s="213"/>
      <c r="I191" s="213">
        <v>11742000</v>
      </c>
      <c r="J191" s="214">
        <v>0</v>
      </c>
      <c r="K191" s="213">
        <v>175000</v>
      </c>
      <c r="L191" s="213">
        <f t="shared" si="41"/>
        <v>11792000</v>
      </c>
      <c r="M191" s="213"/>
      <c r="N191" s="213"/>
      <c r="O191" s="213">
        <v>11742000</v>
      </c>
      <c r="P191" s="214">
        <v>0</v>
      </c>
      <c r="Q191" s="213">
        <v>50000</v>
      </c>
      <c r="R191" s="213">
        <f t="shared" si="43"/>
        <v>13938000</v>
      </c>
      <c r="S191" s="213"/>
      <c r="T191" s="213"/>
      <c r="U191" s="213">
        <v>13738000</v>
      </c>
      <c r="V191" s="214">
        <v>0</v>
      </c>
      <c r="W191" s="213">
        <v>200000</v>
      </c>
      <c r="X191" s="213">
        <f t="shared" si="42"/>
        <v>13938000</v>
      </c>
      <c r="Y191" s="213"/>
      <c r="Z191" s="213"/>
      <c r="AA191" s="213">
        <v>13738000</v>
      </c>
      <c r="AB191" s="214">
        <v>0</v>
      </c>
      <c r="AC191" s="476">
        <v>200000</v>
      </c>
    </row>
    <row r="192" spans="1:29" s="359" customFormat="1" ht="15" hidden="1">
      <c r="A192" s="454"/>
      <c r="B192" s="588"/>
      <c r="C192" s="436" t="s">
        <v>344</v>
      </c>
      <c r="D192" s="190">
        <v>42675102</v>
      </c>
      <c r="E192" s="191" t="s">
        <v>345</v>
      </c>
      <c r="F192" s="213">
        <f t="shared" si="40"/>
        <v>3439000</v>
      </c>
      <c r="G192" s="213"/>
      <c r="H192" s="213"/>
      <c r="I192" s="213">
        <v>3439000</v>
      </c>
      <c r="J192" s="214"/>
      <c r="K192" s="213">
        <v>0</v>
      </c>
      <c r="L192" s="213">
        <f t="shared" si="41"/>
        <v>3439000</v>
      </c>
      <c r="M192" s="213"/>
      <c r="N192" s="213"/>
      <c r="O192" s="213">
        <v>3439000</v>
      </c>
      <c r="P192" s="214"/>
      <c r="Q192" s="213">
        <v>0</v>
      </c>
      <c r="R192" s="213">
        <f t="shared" si="43"/>
        <v>4294000</v>
      </c>
      <c r="S192" s="213"/>
      <c r="T192" s="213"/>
      <c r="U192" s="213">
        <v>4294000</v>
      </c>
      <c r="V192" s="214"/>
      <c r="W192" s="213">
        <v>0</v>
      </c>
      <c r="X192" s="213">
        <f t="shared" si="42"/>
        <v>4294000</v>
      </c>
      <c r="Y192" s="213"/>
      <c r="Z192" s="213"/>
      <c r="AA192" s="213">
        <v>4294000</v>
      </c>
      <c r="AB192" s="214"/>
      <c r="AC192" s="476">
        <v>0</v>
      </c>
    </row>
    <row r="193" spans="1:29" s="359" customFormat="1" ht="15" hidden="1">
      <c r="A193" s="454"/>
      <c r="B193" s="443"/>
      <c r="C193" s="436" t="s">
        <v>346</v>
      </c>
      <c r="D193" s="190">
        <v>42675108</v>
      </c>
      <c r="E193" s="191" t="s">
        <v>347</v>
      </c>
      <c r="F193" s="213">
        <f t="shared" si="40"/>
        <v>4800000</v>
      </c>
      <c r="G193" s="213"/>
      <c r="H193" s="213"/>
      <c r="I193" s="213">
        <v>4800000</v>
      </c>
      <c r="J193" s="214"/>
      <c r="K193" s="213">
        <v>0</v>
      </c>
      <c r="L193" s="213">
        <f t="shared" si="41"/>
        <v>4800000</v>
      </c>
      <c r="M193" s="213"/>
      <c r="N193" s="213"/>
      <c r="O193" s="213">
        <v>4800000</v>
      </c>
      <c r="P193" s="214"/>
      <c r="Q193" s="213">
        <v>0</v>
      </c>
      <c r="R193" s="213">
        <f t="shared" si="43"/>
        <v>5000000</v>
      </c>
      <c r="S193" s="213"/>
      <c r="T193" s="213"/>
      <c r="U193" s="213">
        <v>5000000</v>
      </c>
      <c r="V193" s="214"/>
      <c r="W193" s="213">
        <v>0</v>
      </c>
      <c r="X193" s="213">
        <f t="shared" si="42"/>
        <v>5000000</v>
      </c>
      <c r="Y193" s="213"/>
      <c r="Z193" s="213"/>
      <c r="AA193" s="213">
        <v>5000000</v>
      </c>
      <c r="AB193" s="214"/>
      <c r="AC193" s="476">
        <v>0</v>
      </c>
    </row>
    <row r="194" spans="1:29" s="359" customFormat="1" ht="15" hidden="1">
      <c r="A194" s="454"/>
      <c r="B194" s="443"/>
      <c r="C194" s="436" t="s">
        <v>348</v>
      </c>
      <c r="D194" s="190">
        <v>42675103</v>
      </c>
      <c r="E194" s="191" t="s">
        <v>349</v>
      </c>
      <c r="F194" s="213">
        <f t="shared" si="40"/>
        <v>25000</v>
      </c>
      <c r="G194" s="213"/>
      <c r="H194" s="213"/>
      <c r="I194" s="213">
        <v>0</v>
      </c>
      <c r="J194" s="214"/>
      <c r="K194" s="213">
        <v>25000</v>
      </c>
      <c r="L194" s="213">
        <f t="shared" si="41"/>
        <v>0</v>
      </c>
      <c r="M194" s="213"/>
      <c r="N194" s="213"/>
      <c r="O194" s="213">
        <v>0</v>
      </c>
      <c r="P194" s="214"/>
      <c r="Q194" s="213">
        <v>0</v>
      </c>
      <c r="R194" s="213">
        <f t="shared" si="43"/>
        <v>100000</v>
      </c>
      <c r="S194" s="213"/>
      <c r="T194" s="213"/>
      <c r="U194" s="455">
        <v>100000</v>
      </c>
      <c r="V194" s="214"/>
      <c r="W194" s="213">
        <v>0</v>
      </c>
      <c r="X194" s="213">
        <f t="shared" si="42"/>
        <v>100000</v>
      </c>
      <c r="Y194" s="213"/>
      <c r="Z194" s="213"/>
      <c r="AA194" s="455">
        <v>100000</v>
      </c>
      <c r="AB194" s="214"/>
      <c r="AC194" s="476">
        <v>0</v>
      </c>
    </row>
    <row r="195" spans="1:29" s="359" customFormat="1" ht="15" hidden="1">
      <c r="A195" s="454"/>
      <c r="B195" s="443"/>
      <c r="C195" s="276" t="s">
        <v>350</v>
      </c>
      <c r="D195" s="281">
        <v>426790</v>
      </c>
      <c r="E195" s="453" t="s">
        <v>351</v>
      </c>
      <c r="F195" s="404">
        <f t="shared" si="40"/>
        <v>16935000</v>
      </c>
      <c r="G195" s="404"/>
      <c r="H195" s="404"/>
      <c r="I195" s="404">
        <f>+I197+I199+I198+I196</f>
        <v>16855000</v>
      </c>
      <c r="J195" s="404">
        <f>+J197+J199+J198+J196</f>
        <v>0</v>
      </c>
      <c r="K195" s="404">
        <f>+K197+K199+K198+K196</f>
        <v>80000</v>
      </c>
      <c r="L195" s="404">
        <f t="shared" si="41"/>
        <v>16895000</v>
      </c>
      <c r="M195" s="404"/>
      <c r="N195" s="404"/>
      <c r="O195" s="404">
        <f>+O197+O199+O198+O196</f>
        <v>16855000</v>
      </c>
      <c r="P195" s="404">
        <f>+P197+P199+P198+P196</f>
        <v>0</v>
      </c>
      <c r="Q195" s="404">
        <f>+Q197+Q199+Q198+Q196</f>
        <v>40000</v>
      </c>
      <c r="R195" s="404">
        <f t="shared" si="43"/>
        <v>16884000</v>
      </c>
      <c r="S195" s="404"/>
      <c r="T195" s="404"/>
      <c r="U195" s="404">
        <f>+U197+U199+U198+U196</f>
        <v>16784000</v>
      </c>
      <c r="V195" s="404">
        <f>+V197+V199+V198+V196</f>
        <v>0</v>
      </c>
      <c r="W195" s="404">
        <f>+W197+W199+W198+W196</f>
        <v>100000</v>
      </c>
      <c r="X195" s="404">
        <f t="shared" si="42"/>
        <v>16884000</v>
      </c>
      <c r="Y195" s="404"/>
      <c r="Z195" s="404"/>
      <c r="AA195" s="404">
        <f>+AA197+AA199+AA198+AA196</f>
        <v>16784000</v>
      </c>
      <c r="AB195" s="433">
        <f>+AB197+AB199+AB198+AB196</f>
        <v>0</v>
      </c>
      <c r="AC195" s="570">
        <f>+AC197+AC199+AC198+AC196</f>
        <v>100000</v>
      </c>
    </row>
    <row r="196" spans="1:29" s="359" customFormat="1" ht="15" hidden="1">
      <c r="A196" s="454"/>
      <c r="B196" s="443"/>
      <c r="C196" s="276" t="s">
        <v>352</v>
      </c>
      <c r="D196" s="190">
        <v>426791</v>
      </c>
      <c r="E196" s="191" t="s">
        <v>353</v>
      </c>
      <c r="F196" s="213">
        <f t="shared" si="40"/>
        <v>0</v>
      </c>
      <c r="G196" s="404"/>
      <c r="H196" s="404"/>
      <c r="I196" s="213">
        <v>0</v>
      </c>
      <c r="J196" s="433"/>
      <c r="K196" s="404">
        <v>0</v>
      </c>
      <c r="L196" s="213">
        <f t="shared" si="41"/>
        <v>0</v>
      </c>
      <c r="M196" s="404"/>
      <c r="N196" s="404"/>
      <c r="O196" s="213">
        <v>0</v>
      </c>
      <c r="P196" s="433"/>
      <c r="Q196" s="404">
        <v>0</v>
      </c>
      <c r="R196" s="213">
        <f t="shared" si="43"/>
        <v>0</v>
      </c>
      <c r="S196" s="404"/>
      <c r="T196" s="404"/>
      <c r="U196" s="213">
        <v>0</v>
      </c>
      <c r="V196" s="433"/>
      <c r="W196" s="404">
        <v>0</v>
      </c>
      <c r="X196" s="213">
        <f t="shared" si="42"/>
        <v>0</v>
      </c>
      <c r="Y196" s="404"/>
      <c r="Z196" s="404"/>
      <c r="AA196" s="213">
        <v>0</v>
      </c>
      <c r="AB196" s="433"/>
      <c r="AC196" s="570">
        <v>0</v>
      </c>
    </row>
    <row r="197" spans="1:29" s="359" customFormat="1" ht="15" hidden="1">
      <c r="A197" s="454"/>
      <c r="B197" s="443"/>
      <c r="C197" s="436" t="s">
        <v>354</v>
      </c>
      <c r="D197" s="190">
        <v>42679103</v>
      </c>
      <c r="E197" s="191" t="s">
        <v>355</v>
      </c>
      <c r="F197" s="213">
        <f t="shared" si="40"/>
        <v>15894000</v>
      </c>
      <c r="G197" s="213"/>
      <c r="H197" s="213"/>
      <c r="I197" s="213">
        <v>15894000</v>
      </c>
      <c r="J197" s="214"/>
      <c r="K197" s="213">
        <v>0</v>
      </c>
      <c r="L197" s="213">
        <f t="shared" si="41"/>
        <v>15894000</v>
      </c>
      <c r="M197" s="213"/>
      <c r="N197" s="213"/>
      <c r="O197" s="213">
        <v>15894000</v>
      </c>
      <c r="P197" s="214"/>
      <c r="Q197" s="213">
        <v>0</v>
      </c>
      <c r="R197" s="213">
        <f t="shared" si="43"/>
        <v>15894000</v>
      </c>
      <c r="S197" s="213"/>
      <c r="T197" s="213"/>
      <c r="U197" s="213">
        <v>15894000</v>
      </c>
      <c r="V197" s="214"/>
      <c r="W197" s="213">
        <v>0</v>
      </c>
      <c r="X197" s="213">
        <f t="shared" si="42"/>
        <v>15894000</v>
      </c>
      <c r="Y197" s="213"/>
      <c r="Z197" s="213"/>
      <c r="AA197" s="213">
        <v>15894000</v>
      </c>
      <c r="AB197" s="214"/>
      <c r="AC197" s="476">
        <v>0</v>
      </c>
    </row>
    <row r="198" spans="1:29" s="359" customFormat="1" ht="15" hidden="1">
      <c r="A198" s="454"/>
      <c r="B198" s="443"/>
      <c r="C198" s="436" t="s">
        <v>356</v>
      </c>
      <c r="D198" s="190">
        <v>42679104</v>
      </c>
      <c r="E198" s="191" t="s">
        <v>357</v>
      </c>
      <c r="F198" s="213">
        <f t="shared" si="40"/>
        <v>521000</v>
      </c>
      <c r="G198" s="213"/>
      <c r="H198" s="213"/>
      <c r="I198" s="213">
        <v>521000</v>
      </c>
      <c r="J198" s="214"/>
      <c r="K198" s="213">
        <v>0</v>
      </c>
      <c r="L198" s="213">
        <f t="shared" si="41"/>
        <v>521000</v>
      </c>
      <c r="M198" s="213"/>
      <c r="N198" s="213"/>
      <c r="O198" s="213">
        <v>521000</v>
      </c>
      <c r="P198" s="214"/>
      <c r="Q198" s="213">
        <v>0</v>
      </c>
      <c r="R198" s="213">
        <f t="shared" si="43"/>
        <v>450000</v>
      </c>
      <c r="S198" s="213"/>
      <c r="T198" s="213"/>
      <c r="U198" s="213">
        <v>450000</v>
      </c>
      <c r="V198" s="214"/>
      <c r="W198" s="213">
        <v>0</v>
      </c>
      <c r="X198" s="213">
        <f t="shared" si="42"/>
        <v>450000</v>
      </c>
      <c r="Y198" s="213"/>
      <c r="Z198" s="213"/>
      <c r="AA198" s="213">
        <v>450000</v>
      </c>
      <c r="AB198" s="214"/>
      <c r="AC198" s="476">
        <v>0</v>
      </c>
    </row>
    <row r="199" spans="1:29" s="359" customFormat="1" ht="15" hidden="1">
      <c r="A199" s="454"/>
      <c r="B199" s="443"/>
      <c r="C199" s="436" t="s">
        <v>358</v>
      </c>
      <c r="D199" s="190">
        <v>42679128</v>
      </c>
      <c r="E199" s="191" t="s">
        <v>359</v>
      </c>
      <c r="F199" s="213">
        <f t="shared" si="40"/>
        <v>520000</v>
      </c>
      <c r="G199" s="213"/>
      <c r="H199" s="213"/>
      <c r="I199" s="213">
        <v>440000</v>
      </c>
      <c r="J199" s="214"/>
      <c r="K199" s="213">
        <v>80000</v>
      </c>
      <c r="L199" s="213">
        <f t="shared" si="41"/>
        <v>480000</v>
      </c>
      <c r="M199" s="213"/>
      <c r="N199" s="213"/>
      <c r="O199" s="213">
        <v>440000</v>
      </c>
      <c r="P199" s="214"/>
      <c r="Q199" s="213">
        <v>40000</v>
      </c>
      <c r="R199" s="213">
        <f t="shared" si="43"/>
        <v>540000</v>
      </c>
      <c r="S199" s="213"/>
      <c r="T199" s="213"/>
      <c r="U199" s="213">
        <v>440000</v>
      </c>
      <c r="V199" s="214"/>
      <c r="W199" s="213">
        <v>100000</v>
      </c>
      <c r="X199" s="213">
        <f t="shared" si="42"/>
        <v>540000</v>
      </c>
      <c r="Y199" s="213"/>
      <c r="Z199" s="213"/>
      <c r="AA199" s="213">
        <v>440000</v>
      </c>
      <c r="AB199" s="214"/>
      <c r="AC199" s="476">
        <v>100000</v>
      </c>
    </row>
    <row r="200" spans="1:29" s="493" customFormat="1" ht="27.75" customHeight="1">
      <c r="A200" s="531"/>
      <c r="B200" s="532"/>
      <c r="C200" s="529" t="s">
        <v>360</v>
      </c>
      <c r="D200" s="490">
        <v>426800</v>
      </c>
      <c r="E200" s="530" t="s">
        <v>361</v>
      </c>
      <c r="F200" s="505">
        <f t="shared" si="40"/>
        <v>2676000</v>
      </c>
      <c r="G200" s="495">
        <f>+G201+G202+G203+G204+G205+G206+G207</f>
        <v>0</v>
      </c>
      <c r="H200" s="495">
        <f>+H201+H202+H203+H204+H205+H206+H207</f>
        <v>0</v>
      </c>
      <c r="I200" s="533">
        <f>I201+I202+I203+I204+I205+I206+I207</f>
        <v>2201000</v>
      </c>
      <c r="J200" s="533">
        <f>J201+J202+J203+J204+J205+J206+J207</f>
        <v>0</v>
      </c>
      <c r="K200" s="533">
        <f>K201+K202+K203+K204+K205+K206+K207</f>
        <v>475000</v>
      </c>
      <c r="L200" s="505">
        <f t="shared" si="41"/>
        <v>2627299</v>
      </c>
      <c r="M200" s="495">
        <f>+M201+M202+M203+M204+M205+M206+M207</f>
        <v>0</v>
      </c>
      <c r="N200" s="495">
        <f>+N201+N202+N203+N204+N205+N206+N207</f>
        <v>0</v>
      </c>
      <c r="O200" s="533">
        <f>O201+O202+O203+O204+O205+O206+O207</f>
        <v>2201000</v>
      </c>
      <c r="P200" s="533">
        <f>P201+P202+P203+P204+P205+P206+P207</f>
        <v>0</v>
      </c>
      <c r="Q200" s="533">
        <f>Q201+Q202+Q203+Q204+Q205+Q206+Q207</f>
        <v>426299</v>
      </c>
      <c r="R200" s="505">
        <f t="shared" si="43"/>
        <v>2916500</v>
      </c>
      <c r="S200" s="495">
        <f>+S201+S202+S203+S204+S205+S206+S207</f>
        <v>0</v>
      </c>
      <c r="T200" s="495">
        <f>+T201+T202+T203+T204+T205+T206+T207</f>
        <v>0</v>
      </c>
      <c r="U200" s="533">
        <f>U201+U202+U203+U204+U205+U206+U207</f>
        <v>2441500</v>
      </c>
      <c r="V200" s="533">
        <f>V201+V202+V203+V204+V205+V206+V207</f>
        <v>0</v>
      </c>
      <c r="W200" s="533">
        <f>W201+W202+W203+W204+W205+W206+W207</f>
        <v>475000</v>
      </c>
      <c r="X200" s="505">
        <f t="shared" si="42"/>
        <v>3010500</v>
      </c>
      <c r="Y200" s="495">
        <f>+Y201+Y202+Y203+Y204+Y205+Y206+Y207</f>
        <v>0</v>
      </c>
      <c r="Z200" s="495">
        <f>+Z201+Z202+Z203+Z204+Z205+Z206+Z207</f>
        <v>0</v>
      </c>
      <c r="AA200" s="533">
        <f>AA201+AA202+AA203+AA204+AA205+AA206+AA207</f>
        <v>2535500</v>
      </c>
      <c r="AB200" s="554">
        <f>AB201+AB202+AB203+AB204+AB205+AB206+AB207</f>
        <v>0</v>
      </c>
      <c r="AC200" s="575">
        <f>AC201+AC202+AC203+AC204+AC205+AC206+AC207</f>
        <v>475000</v>
      </c>
    </row>
    <row r="201" spans="1:29" s="359" customFormat="1" ht="15" hidden="1">
      <c r="A201" s="454"/>
      <c r="B201" s="588"/>
      <c r="C201" s="436" t="s">
        <v>362</v>
      </c>
      <c r="D201" s="190">
        <v>426811</v>
      </c>
      <c r="E201" s="191" t="s">
        <v>363</v>
      </c>
      <c r="F201" s="213">
        <f t="shared" si="40"/>
        <v>689000</v>
      </c>
      <c r="G201" s="213"/>
      <c r="H201" s="213"/>
      <c r="I201" s="213">
        <v>589000</v>
      </c>
      <c r="J201" s="214"/>
      <c r="K201" s="213">
        <v>100000</v>
      </c>
      <c r="L201" s="213">
        <f t="shared" si="41"/>
        <v>697299</v>
      </c>
      <c r="M201" s="213"/>
      <c r="N201" s="213"/>
      <c r="O201" s="213">
        <v>626000</v>
      </c>
      <c r="P201" s="214"/>
      <c r="Q201" s="213">
        <v>71299</v>
      </c>
      <c r="R201" s="213">
        <f t="shared" si="43"/>
        <v>860000</v>
      </c>
      <c r="S201" s="213"/>
      <c r="T201" s="213"/>
      <c r="U201" s="213">
        <v>820000</v>
      </c>
      <c r="V201" s="214"/>
      <c r="W201" s="213">
        <v>40000</v>
      </c>
      <c r="X201" s="213">
        <f t="shared" si="42"/>
        <v>907000</v>
      </c>
      <c r="Y201" s="213"/>
      <c r="Z201" s="213"/>
      <c r="AA201" s="213">
        <f>820000+47000</f>
        <v>867000</v>
      </c>
      <c r="AB201" s="214"/>
      <c r="AC201" s="476">
        <v>40000</v>
      </c>
    </row>
    <row r="202" spans="1:29" s="359" customFormat="1" ht="15" hidden="1">
      <c r="A202" s="454"/>
      <c r="B202" s="588"/>
      <c r="C202" s="436" t="s">
        <v>364</v>
      </c>
      <c r="D202" s="190">
        <v>42681101</v>
      </c>
      <c r="E202" s="191" t="s">
        <v>365</v>
      </c>
      <c r="F202" s="213">
        <f t="shared" si="40"/>
        <v>237000</v>
      </c>
      <c r="G202" s="213"/>
      <c r="H202" s="213"/>
      <c r="I202" s="213">
        <v>237000</v>
      </c>
      <c r="J202" s="214"/>
      <c r="K202" s="213">
        <v>0</v>
      </c>
      <c r="L202" s="213">
        <f t="shared" si="41"/>
        <v>200000</v>
      </c>
      <c r="M202" s="213"/>
      <c r="N202" s="213"/>
      <c r="O202" s="213">
        <v>200000</v>
      </c>
      <c r="P202" s="214"/>
      <c r="Q202" s="213">
        <v>0</v>
      </c>
      <c r="R202" s="213">
        <f t="shared" si="43"/>
        <v>236500</v>
      </c>
      <c r="S202" s="213"/>
      <c r="T202" s="213"/>
      <c r="U202" s="213">
        <v>236500</v>
      </c>
      <c r="V202" s="214"/>
      <c r="W202" s="213">
        <v>0</v>
      </c>
      <c r="X202" s="213">
        <f t="shared" si="42"/>
        <v>283500</v>
      </c>
      <c r="Y202" s="213"/>
      <c r="Z202" s="213"/>
      <c r="AA202" s="213">
        <f>236500+47000</f>
        <v>283500</v>
      </c>
      <c r="AB202" s="214"/>
      <c r="AC202" s="476">
        <v>0</v>
      </c>
    </row>
    <row r="203" spans="1:29" s="359" customFormat="1" ht="15" hidden="1">
      <c r="A203" s="454"/>
      <c r="B203" s="588"/>
      <c r="C203" s="436" t="s">
        <v>366</v>
      </c>
      <c r="D203" s="190">
        <v>426823</v>
      </c>
      <c r="E203" s="191" t="s">
        <v>367</v>
      </c>
      <c r="F203" s="213">
        <f t="shared" si="40"/>
        <v>1515000</v>
      </c>
      <c r="G203" s="213"/>
      <c r="H203" s="213"/>
      <c r="I203" s="455">
        <v>1365000</v>
      </c>
      <c r="J203" s="214"/>
      <c r="K203" s="213">
        <v>150000</v>
      </c>
      <c r="L203" s="213">
        <f t="shared" si="41"/>
        <v>1250000</v>
      </c>
      <c r="M203" s="213"/>
      <c r="N203" s="213"/>
      <c r="O203" s="213">
        <v>1000000</v>
      </c>
      <c r="P203" s="214"/>
      <c r="Q203" s="213">
        <v>250000</v>
      </c>
      <c r="R203" s="213">
        <f t="shared" si="43"/>
        <v>1220000</v>
      </c>
      <c r="S203" s="213"/>
      <c r="T203" s="213"/>
      <c r="U203" s="213">
        <v>950000</v>
      </c>
      <c r="V203" s="214"/>
      <c r="W203" s="213">
        <v>270000</v>
      </c>
      <c r="X203" s="213">
        <f t="shared" si="42"/>
        <v>1220000</v>
      </c>
      <c r="Y203" s="213"/>
      <c r="Z203" s="213"/>
      <c r="AA203" s="213">
        <v>950000</v>
      </c>
      <c r="AB203" s="214"/>
      <c r="AC203" s="476">
        <v>270000</v>
      </c>
    </row>
    <row r="204" spans="1:29" s="359" customFormat="1" ht="15" hidden="1">
      <c r="A204" s="454"/>
      <c r="B204" s="588"/>
      <c r="C204" s="436" t="s">
        <v>368</v>
      </c>
      <c r="D204" s="190">
        <v>42682301</v>
      </c>
      <c r="E204" s="191" t="s">
        <v>369</v>
      </c>
      <c r="F204" s="213">
        <f t="shared" si="40"/>
        <v>225000</v>
      </c>
      <c r="G204" s="213"/>
      <c r="H204" s="213"/>
      <c r="I204" s="455">
        <v>0</v>
      </c>
      <c r="J204" s="214"/>
      <c r="K204" s="213">
        <v>225000</v>
      </c>
      <c r="L204" s="213">
        <f t="shared" si="41"/>
        <v>450000</v>
      </c>
      <c r="M204" s="213"/>
      <c r="N204" s="213"/>
      <c r="O204" s="213">
        <v>365000</v>
      </c>
      <c r="P204" s="214"/>
      <c r="Q204" s="213">
        <v>85000</v>
      </c>
      <c r="R204" s="213">
        <f t="shared" si="43"/>
        <v>570000</v>
      </c>
      <c r="S204" s="213"/>
      <c r="T204" s="213"/>
      <c r="U204" s="213">
        <v>415000</v>
      </c>
      <c r="V204" s="214"/>
      <c r="W204" s="213">
        <v>155000</v>
      </c>
      <c r="X204" s="213">
        <f t="shared" si="42"/>
        <v>570000</v>
      </c>
      <c r="Y204" s="213"/>
      <c r="Z204" s="213"/>
      <c r="AA204" s="213">
        <v>415000</v>
      </c>
      <c r="AB204" s="214"/>
      <c r="AC204" s="476">
        <v>155000</v>
      </c>
    </row>
    <row r="205" spans="1:29" s="359" customFormat="1" ht="15" hidden="1">
      <c r="A205" s="454"/>
      <c r="B205" s="588"/>
      <c r="C205" s="436" t="s">
        <v>370</v>
      </c>
      <c r="D205" s="442" t="s">
        <v>371</v>
      </c>
      <c r="E205" s="191" t="s">
        <v>372</v>
      </c>
      <c r="F205" s="213">
        <f t="shared" si="40"/>
        <v>0</v>
      </c>
      <c r="G205" s="213"/>
      <c r="H205" s="213"/>
      <c r="I205" s="213">
        <v>0</v>
      </c>
      <c r="J205" s="214"/>
      <c r="K205" s="213">
        <v>0</v>
      </c>
      <c r="L205" s="213">
        <f t="shared" si="41"/>
        <v>20000</v>
      </c>
      <c r="M205" s="213"/>
      <c r="N205" s="213"/>
      <c r="O205" s="213">
        <v>0</v>
      </c>
      <c r="P205" s="214"/>
      <c r="Q205" s="213">
        <v>20000</v>
      </c>
      <c r="R205" s="213">
        <f t="shared" si="43"/>
        <v>20000</v>
      </c>
      <c r="S205" s="213"/>
      <c r="T205" s="213"/>
      <c r="U205" s="213">
        <v>10000</v>
      </c>
      <c r="V205" s="214"/>
      <c r="W205" s="213">
        <v>10000</v>
      </c>
      <c r="X205" s="213">
        <f t="shared" si="42"/>
        <v>20000</v>
      </c>
      <c r="Y205" s="213"/>
      <c r="Z205" s="213"/>
      <c r="AA205" s="213">
        <v>10000</v>
      </c>
      <c r="AB205" s="214"/>
      <c r="AC205" s="476">
        <v>10000</v>
      </c>
    </row>
    <row r="206" spans="1:29" s="359" customFormat="1" ht="15" hidden="1">
      <c r="A206" s="454"/>
      <c r="B206" s="588"/>
      <c r="C206" s="436" t="s">
        <v>373</v>
      </c>
      <c r="D206" s="281">
        <v>426819</v>
      </c>
      <c r="E206" s="191" t="s">
        <v>374</v>
      </c>
      <c r="F206" s="213">
        <f t="shared" si="40"/>
        <v>0</v>
      </c>
      <c r="G206" s="213"/>
      <c r="H206" s="213"/>
      <c r="I206" s="213">
        <v>0</v>
      </c>
      <c r="J206" s="214"/>
      <c r="K206" s="213">
        <v>0</v>
      </c>
      <c r="L206" s="213">
        <f t="shared" si="41"/>
        <v>0</v>
      </c>
      <c r="M206" s="213"/>
      <c r="N206" s="213"/>
      <c r="O206" s="213">
        <v>0</v>
      </c>
      <c r="P206" s="214"/>
      <c r="Q206" s="213">
        <v>0</v>
      </c>
      <c r="R206" s="213">
        <f t="shared" si="43"/>
        <v>5000</v>
      </c>
      <c r="S206" s="213"/>
      <c r="T206" s="213"/>
      <c r="U206" s="213">
        <v>5000</v>
      </c>
      <c r="V206" s="214"/>
      <c r="W206" s="213">
        <v>0</v>
      </c>
      <c r="X206" s="213">
        <f t="shared" si="42"/>
        <v>5000</v>
      </c>
      <c r="Y206" s="213"/>
      <c r="Z206" s="213"/>
      <c r="AA206" s="213">
        <v>5000</v>
      </c>
      <c r="AB206" s="214"/>
      <c r="AC206" s="476">
        <v>0</v>
      </c>
    </row>
    <row r="207" spans="1:29" s="359" customFormat="1" ht="15" hidden="1">
      <c r="A207" s="454"/>
      <c r="B207" s="588"/>
      <c r="C207" s="436" t="s">
        <v>375</v>
      </c>
      <c r="D207" s="190">
        <v>426812</v>
      </c>
      <c r="E207" s="191" t="s">
        <v>376</v>
      </c>
      <c r="F207" s="213">
        <f t="shared" si="40"/>
        <v>10000</v>
      </c>
      <c r="G207" s="213"/>
      <c r="H207" s="213"/>
      <c r="I207" s="213">
        <v>10000</v>
      </c>
      <c r="J207" s="214"/>
      <c r="K207" s="213">
        <v>0</v>
      </c>
      <c r="L207" s="213">
        <f t="shared" si="41"/>
        <v>10000</v>
      </c>
      <c r="M207" s="213"/>
      <c r="N207" s="213"/>
      <c r="O207" s="213">
        <v>10000</v>
      </c>
      <c r="P207" s="214"/>
      <c r="Q207" s="213">
        <v>0</v>
      </c>
      <c r="R207" s="213">
        <f t="shared" si="43"/>
        <v>5000</v>
      </c>
      <c r="S207" s="213"/>
      <c r="T207" s="213"/>
      <c r="U207" s="213">
        <v>5000</v>
      </c>
      <c r="V207" s="214"/>
      <c r="W207" s="213">
        <v>0</v>
      </c>
      <c r="X207" s="213">
        <f t="shared" si="42"/>
        <v>5000</v>
      </c>
      <c r="Y207" s="213"/>
      <c r="Z207" s="213"/>
      <c r="AA207" s="213">
        <v>5000</v>
      </c>
      <c r="AB207" s="214"/>
      <c r="AC207" s="476">
        <v>0</v>
      </c>
    </row>
    <row r="208" spans="1:29" s="493" customFormat="1" ht="15">
      <c r="A208" s="531"/>
      <c r="B208" s="532"/>
      <c r="C208" s="529" t="s">
        <v>377</v>
      </c>
      <c r="D208" s="490">
        <v>426900</v>
      </c>
      <c r="E208" s="530" t="s">
        <v>378</v>
      </c>
      <c r="F208" s="505">
        <f t="shared" si="40"/>
        <v>390000</v>
      </c>
      <c r="G208" s="495">
        <f>+G209+G210+G211+G212+G213</f>
        <v>0</v>
      </c>
      <c r="H208" s="495">
        <f>+H209+H210+H211+H212+H213</f>
        <v>0</v>
      </c>
      <c r="I208" s="533">
        <f>+I209+I211+I212+I213+I210</f>
        <v>390000</v>
      </c>
      <c r="J208" s="533">
        <f>+J209+J211+J212+J213+J210</f>
        <v>0</v>
      </c>
      <c r="K208" s="533">
        <f>+K209+K211+K212+K213+K210</f>
        <v>0</v>
      </c>
      <c r="L208" s="505">
        <f t="shared" si="41"/>
        <v>390000</v>
      </c>
      <c r="M208" s="495">
        <f>+M209+M210+M211+M212+M213</f>
        <v>0</v>
      </c>
      <c r="N208" s="495">
        <f>+N209+N210+N211+N212+N213</f>
        <v>0</v>
      </c>
      <c r="O208" s="533">
        <f>+O209+O211+O212+O213+O210</f>
        <v>390000</v>
      </c>
      <c r="P208" s="533">
        <f>+P209+P211+P212+P213+P210</f>
        <v>0</v>
      </c>
      <c r="Q208" s="533">
        <f>+Q209+Q211+Q212+Q213+Q210</f>
        <v>0</v>
      </c>
      <c r="R208" s="505">
        <f t="shared" si="43"/>
        <v>470000</v>
      </c>
      <c r="S208" s="495">
        <f>+S209+S210+S211+S212+S213</f>
        <v>0</v>
      </c>
      <c r="T208" s="495">
        <f>+T209+T210+T211+T212+T213</f>
        <v>0</v>
      </c>
      <c r="U208" s="533">
        <f>+U209+U211+U212+U213+U210</f>
        <v>470000</v>
      </c>
      <c r="V208" s="533">
        <f>+V209+V211+V212+V213+V210</f>
        <v>0</v>
      </c>
      <c r="W208" s="533">
        <f>+W209+W211+W212+W213+W210</f>
        <v>0</v>
      </c>
      <c r="X208" s="505">
        <f t="shared" si="42"/>
        <v>600000</v>
      </c>
      <c r="Y208" s="495">
        <f>+Y209+Y210+Y211+Y212+Y213</f>
        <v>0</v>
      </c>
      <c r="Z208" s="495">
        <f>+Z209+Z210+Z211+Z212+Z213</f>
        <v>0</v>
      </c>
      <c r="AA208" s="533">
        <f>+AA209+AA211+AA212+AA213+AA210</f>
        <v>600000</v>
      </c>
      <c r="AB208" s="554">
        <f>+AB209+AB211+AB212+AB213+AB210</f>
        <v>0</v>
      </c>
      <c r="AC208" s="575">
        <f>+AC209+AC211+AC212+AC213+AC210</f>
        <v>0</v>
      </c>
    </row>
    <row r="209" spans="1:29" s="359" customFormat="1" ht="15" hidden="1">
      <c r="A209" s="454"/>
      <c r="B209" s="588"/>
      <c r="C209" s="436" t="s">
        <v>379</v>
      </c>
      <c r="D209" s="190">
        <v>426911</v>
      </c>
      <c r="E209" s="191" t="s">
        <v>380</v>
      </c>
      <c r="F209" s="213">
        <f t="shared" si="40"/>
        <v>0</v>
      </c>
      <c r="G209" s="213"/>
      <c r="H209" s="213"/>
      <c r="I209" s="213">
        <v>0</v>
      </c>
      <c r="J209" s="214"/>
      <c r="K209" s="213">
        <v>0</v>
      </c>
      <c r="L209" s="213">
        <f t="shared" si="41"/>
        <v>0</v>
      </c>
      <c r="M209" s="213"/>
      <c r="N209" s="213"/>
      <c r="O209" s="213">
        <v>0</v>
      </c>
      <c r="P209" s="214"/>
      <c r="Q209" s="213">
        <v>0</v>
      </c>
      <c r="R209" s="213">
        <f t="shared" si="43"/>
        <v>0</v>
      </c>
      <c r="S209" s="213"/>
      <c r="T209" s="213"/>
      <c r="U209" s="213">
        <v>0</v>
      </c>
      <c r="V209" s="214"/>
      <c r="W209" s="213">
        <v>0</v>
      </c>
      <c r="X209" s="213">
        <f t="shared" si="42"/>
        <v>0</v>
      </c>
      <c r="Y209" s="213"/>
      <c r="Z209" s="213"/>
      <c r="AA209" s="213">
        <v>0</v>
      </c>
      <c r="AB209" s="214"/>
      <c r="AC209" s="476">
        <v>0</v>
      </c>
    </row>
    <row r="210" spans="1:29" s="359" customFormat="1" ht="15" hidden="1">
      <c r="A210" s="454"/>
      <c r="B210" s="588"/>
      <c r="C210" s="436" t="s">
        <v>381</v>
      </c>
      <c r="D210" s="190">
        <v>426912</v>
      </c>
      <c r="E210" s="191" t="s">
        <v>382</v>
      </c>
      <c r="F210" s="213">
        <f t="shared" si="40"/>
        <v>5000</v>
      </c>
      <c r="G210" s="213"/>
      <c r="H210" s="213"/>
      <c r="I210" s="213">
        <v>5000</v>
      </c>
      <c r="J210" s="214"/>
      <c r="K210" s="213">
        <v>0</v>
      </c>
      <c r="L210" s="213">
        <f t="shared" si="41"/>
        <v>5000</v>
      </c>
      <c r="M210" s="213"/>
      <c r="N210" s="213"/>
      <c r="O210" s="213">
        <v>5000</v>
      </c>
      <c r="P210" s="214"/>
      <c r="Q210" s="213">
        <v>0</v>
      </c>
      <c r="R210" s="213">
        <f t="shared" si="43"/>
        <v>28000</v>
      </c>
      <c r="S210" s="213"/>
      <c r="T210" s="213"/>
      <c r="U210" s="213">
        <v>28000</v>
      </c>
      <c r="V210" s="214"/>
      <c r="W210" s="213">
        <v>0</v>
      </c>
      <c r="X210" s="213">
        <f t="shared" si="42"/>
        <v>28000</v>
      </c>
      <c r="Y210" s="213"/>
      <c r="Z210" s="213"/>
      <c r="AA210" s="213">
        <v>28000</v>
      </c>
      <c r="AB210" s="214"/>
      <c r="AC210" s="476">
        <v>0</v>
      </c>
    </row>
    <row r="211" spans="1:29" s="359" customFormat="1" ht="15" hidden="1">
      <c r="A211" s="454"/>
      <c r="B211" s="588"/>
      <c r="C211" s="436" t="s">
        <v>383</v>
      </c>
      <c r="D211" s="190">
        <v>4269121</v>
      </c>
      <c r="E211" s="191" t="s">
        <v>384</v>
      </c>
      <c r="F211" s="213">
        <f t="shared" si="40"/>
        <v>10000</v>
      </c>
      <c r="G211" s="213"/>
      <c r="H211" s="213"/>
      <c r="I211" s="213">
        <v>10000</v>
      </c>
      <c r="J211" s="214"/>
      <c r="K211" s="213">
        <v>0</v>
      </c>
      <c r="L211" s="213">
        <f t="shared" si="41"/>
        <v>10000</v>
      </c>
      <c r="M211" s="213"/>
      <c r="N211" s="213"/>
      <c r="O211" s="213">
        <v>10000</v>
      </c>
      <c r="P211" s="214"/>
      <c r="Q211" s="213">
        <v>0</v>
      </c>
      <c r="R211" s="213">
        <f t="shared" si="43"/>
        <v>5000</v>
      </c>
      <c r="S211" s="213"/>
      <c r="T211" s="213"/>
      <c r="U211" s="213">
        <v>5000</v>
      </c>
      <c r="V211" s="214"/>
      <c r="W211" s="213">
        <v>0</v>
      </c>
      <c r="X211" s="213">
        <f t="shared" si="42"/>
        <v>5000</v>
      </c>
      <c r="Y211" s="213"/>
      <c r="Z211" s="213"/>
      <c r="AA211" s="213">
        <v>5000</v>
      </c>
      <c r="AB211" s="214"/>
      <c r="AC211" s="476">
        <v>0</v>
      </c>
    </row>
    <row r="212" spans="1:29" s="359" customFormat="1" ht="15" hidden="1">
      <c r="A212" s="454"/>
      <c r="B212" s="588"/>
      <c r="C212" s="436" t="s">
        <v>385</v>
      </c>
      <c r="D212" s="190">
        <v>4269122</v>
      </c>
      <c r="E212" s="191" t="s">
        <v>386</v>
      </c>
      <c r="F212" s="213">
        <f t="shared" si="40"/>
        <v>20000</v>
      </c>
      <c r="G212" s="213"/>
      <c r="H212" s="213"/>
      <c r="I212" s="213">
        <v>20000</v>
      </c>
      <c r="J212" s="214"/>
      <c r="K212" s="213">
        <v>0</v>
      </c>
      <c r="L212" s="213">
        <f t="shared" si="41"/>
        <v>20000</v>
      </c>
      <c r="M212" s="213"/>
      <c r="N212" s="213"/>
      <c r="O212" s="213">
        <v>20000</v>
      </c>
      <c r="P212" s="214"/>
      <c r="Q212" s="213">
        <v>0</v>
      </c>
      <c r="R212" s="213">
        <f t="shared" si="43"/>
        <v>0</v>
      </c>
      <c r="S212" s="213"/>
      <c r="T212" s="213"/>
      <c r="U212" s="213">
        <v>0</v>
      </c>
      <c r="V212" s="214"/>
      <c r="W212" s="213">
        <v>0</v>
      </c>
      <c r="X212" s="213">
        <f t="shared" si="42"/>
        <v>0</v>
      </c>
      <c r="Y212" s="213"/>
      <c r="Z212" s="213"/>
      <c r="AA212" s="213">
        <v>0</v>
      </c>
      <c r="AB212" s="214"/>
      <c r="AC212" s="476">
        <v>0</v>
      </c>
    </row>
    <row r="213" spans="1:29" s="359" customFormat="1" ht="15" hidden="1">
      <c r="A213" s="454"/>
      <c r="B213" s="588"/>
      <c r="C213" s="276" t="s">
        <v>387</v>
      </c>
      <c r="D213" s="281">
        <v>426911</v>
      </c>
      <c r="E213" s="453" t="s">
        <v>380</v>
      </c>
      <c r="F213" s="213">
        <f t="shared" si="40"/>
        <v>355000</v>
      </c>
      <c r="G213" s="370">
        <f>+G214+G215+G216+G217+G218+G219+G220</f>
        <v>0</v>
      </c>
      <c r="H213" s="370">
        <f>+H214+H215+H216+H217+H218+H219+H220</f>
        <v>0</v>
      </c>
      <c r="I213" s="370">
        <f>+I214+I215+I216+I217+I218+I219+I220+I221</f>
        <v>355000</v>
      </c>
      <c r="J213" s="370">
        <f>+J214+J215+J216+J217+J218+J219+J220+J221</f>
        <v>0</v>
      </c>
      <c r="K213" s="370">
        <f>+K214+K215+K216+K217+K218+K219+K220+K221</f>
        <v>0</v>
      </c>
      <c r="L213" s="213">
        <f t="shared" si="41"/>
        <v>355000</v>
      </c>
      <c r="M213" s="370">
        <f>+M214+M215+M216+M217+M218+M219+M220</f>
        <v>0</v>
      </c>
      <c r="N213" s="370">
        <f>+N214+N215+N216+N217+N218+N219+N220</f>
        <v>0</v>
      </c>
      <c r="O213" s="370">
        <f>+O214+O215+O216+O217+O218+O219+O220+O221</f>
        <v>355000</v>
      </c>
      <c r="P213" s="370">
        <f>+P214+P215+P216+P217+P218+P219+P220+P221</f>
        <v>0</v>
      </c>
      <c r="Q213" s="370">
        <f>+Q214+Q215+Q216+Q217+Q218+Q219+Q220+Q221</f>
        <v>0</v>
      </c>
      <c r="R213" s="213">
        <f t="shared" si="43"/>
        <v>437000</v>
      </c>
      <c r="S213" s="370">
        <f>+S214+S215+S216+S217+S218+S219+S220</f>
        <v>0</v>
      </c>
      <c r="T213" s="370">
        <f>+T214+T215+T216+T217+T218+T219+T220</f>
        <v>0</v>
      </c>
      <c r="U213" s="370">
        <f>+U214+U215+U216+U217+U218+U219+U220+U221</f>
        <v>437000</v>
      </c>
      <c r="V213" s="370">
        <f>+V214+V215+V216+V217+V218+V219+V220+V221</f>
        <v>0</v>
      </c>
      <c r="W213" s="370">
        <f>+W214+W215+W216+W217+W218+W219+W220+W221</f>
        <v>0</v>
      </c>
      <c r="X213" s="213">
        <f t="shared" si="42"/>
        <v>567000</v>
      </c>
      <c r="Y213" s="370">
        <f>+Y214+Y215+Y216+Y217+Y218+Y219+Y220</f>
        <v>0</v>
      </c>
      <c r="Z213" s="370">
        <f>+Z214+Z215+Z216+Z217+Z218+Z219+Z220</f>
        <v>0</v>
      </c>
      <c r="AA213" s="370">
        <f>+AA214+AA215+AA216+AA217+AA218+AA219+AA220+AA221</f>
        <v>567000</v>
      </c>
      <c r="AB213" s="478">
        <f>+AB214+AB215+AB216+AB217+AB218+AB219+AB220+AB221</f>
        <v>0</v>
      </c>
      <c r="AC213" s="567">
        <f>+AC214+AC215+AC216+AC217+AC218+AC219+AC220+AC221</f>
        <v>0</v>
      </c>
    </row>
    <row r="214" spans="1:29" s="359" customFormat="1" ht="15" hidden="1">
      <c r="A214" s="454"/>
      <c r="B214" s="588"/>
      <c r="C214" s="436" t="s">
        <v>388</v>
      </c>
      <c r="D214" s="190">
        <v>42691101</v>
      </c>
      <c r="E214" s="191" t="s">
        <v>389</v>
      </c>
      <c r="F214" s="213">
        <f t="shared" si="40"/>
        <v>150000</v>
      </c>
      <c r="G214" s="213"/>
      <c r="H214" s="213"/>
      <c r="I214" s="213">
        <v>150000</v>
      </c>
      <c r="J214" s="214"/>
      <c r="K214" s="213">
        <v>0</v>
      </c>
      <c r="L214" s="213">
        <f t="shared" si="41"/>
        <v>150000</v>
      </c>
      <c r="M214" s="213"/>
      <c r="N214" s="213"/>
      <c r="O214" s="213">
        <v>150000</v>
      </c>
      <c r="P214" s="214"/>
      <c r="Q214" s="213">
        <v>0</v>
      </c>
      <c r="R214" s="213">
        <f t="shared" si="43"/>
        <v>300000</v>
      </c>
      <c r="S214" s="213"/>
      <c r="T214" s="213"/>
      <c r="U214" s="213">
        <v>300000</v>
      </c>
      <c r="V214" s="214"/>
      <c r="W214" s="213">
        <v>0</v>
      </c>
      <c r="X214" s="213">
        <f t="shared" si="42"/>
        <v>400000</v>
      </c>
      <c r="Y214" s="213"/>
      <c r="Z214" s="213"/>
      <c r="AA214" s="213">
        <f>300000+100000</f>
        <v>400000</v>
      </c>
      <c r="AB214" s="214"/>
      <c r="AC214" s="476">
        <v>0</v>
      </c>
    </row>
    <row r="215" spans="1:29" s="359" customFormat="1" ht="15" hidden="1">
      <c r="A215" s="454"/>
      <c r="B215" s="588"/>
      <c r="C215" s="436" t="s">
        <v>390</v>
      </c>
      <c r="D215" s="190">
        <v>42691103</v>
      </c>
      <c r="E215" s="191" t="s">
        <v>391</v>
      </c>
      <c r="F215" s="213">
        <f t="shared" si="40"/>
        <v>50000</v>
      </c>
      <c r="G215" s="213"/>
      <c r="H215" s="213"/>
      <c r="I215" s="213">
        <v>50000</v>
      </c>
      <c r="J215" s="214"/>
      <c r="K215" s="213">
        <v>0</v>
      </c>
      <c r="L215" s="213">
        <f t="shared" si="41"/>
        <v>50000</v>
      </c>
      <c r="M215" s="213"/>
      <c r="N215" s="213"/>
      <c r="O215" s="213">
        <v>50000</v>
      </c>
      <c r="P215" s="214"/>
      <c r="Q215" s="213">
        <v>0</v>
      </c>
      <c r="R215" s="213">
        <f t="shared" si="43"/>
        <v>40000</v>
      </c>
      <c r="S215" s="213"/>
      <c r="T215" s="213"/>
      <c r="U215" s="213">
        <v>40000</v>
      </c>
      <c r="V215" s="214"/>
      <c r="W215" s="213">
        <v>0</v>
      </c>
      <c r="X215" s="213">
        <f t="shared" si="42"/>
        <v>50000</v>
      </c>
      <c r="Y215" s="213"/>
      <c r="Z215" s="213"/>
      <c r="AA215" s="213">
        <f>40000+10000</f>
        <v>50000</v>
      </c>
      <c r="AB215" s="214"/>
      <c r="AC215" s="476">
        <v>0</v>
      </c>
    </row>
    <row r="216" spans="1:29" s="359" customFormat="1" ht="15" hidden="1">
      <c r="A216" s="454"/>
      <c r="B216" s="588"/>
      <c r="C216" s="436" t="s">
        <v>392</v>
      </c>
      <c r="D216" s="190">
        <v>42691104</v>
      </c>
      <c r="E216" s="191" t="s">
        <v>393</v>
      </c>
      <c r="F216" s="213">
        <f t="shared" si="40"/>
        <v>70000</v>
      </c>
      <c r="G216" s="213"/>
      <c r="H216" s="213"/>
      <c r="I216" s="213">
        <v>70000</v>
      </c>
      <c r="J216" s="214"/>
      <c r="K216" s="213">
        <v>0</v>
      </c>
      <c r="L216" s="213">
        <f t="shared" si="41"/>
        <v>70000</v>
      </c>
      <c r="M216" s="213"/>
      <c r="N216" s="213"/>
      <c r="O216" s="213">
        <v>70000</v>
      </c>
      <c r="P216" s="214"/>
      <c r="Q216" s="213">
        <v>0</v>
      </c>
      <c r="R216" s="213">
        <f t="shared" si="43"/>
        <v>30000</v>
      </c>
      <c r="S216" s="213"/>
      <c r="T216" s="213"/>
      <c r="U216" s="213">
        <v>30000</v>
      </c>
      <c r="V216" s="214"/>
      <c r="W216" s="213">
        <v>0</v>
      </c>
      <c r="X216" s="213">
        <f t="shared" si="42"/>
        <v>40000</v>
      </c>
      <c r="Y216" s="213"/>
      <c r="Z216" s="213"/>
      <c r="AA216" s="213">
        <f>30000+10000</f>
        <v>40000</v>
      </c>
      <c r="AB216" s="214"/>
      <c r="AC216" s="476">
        <v>0</v>
      </c>
    </row>
    <row r="217" spans="1:29" s="359" customFormat="1" ht="15" hidden="1">
      <c r="A217" s="454"/>
      <c r="B217" s="588"/>
      <c r="C217" s="436" t="s">
        <v>394</v>
      </c>
      <c r="D217" s="190">
        <v>42691105</v>
      </c>
      <c r="E217" s="191" t="s">
        <v>395</v>
      </c>
      <c r="F217" s="213">
        <f t="shared" si="40"/>
        <v>10000</v>
      </c>
      <c r="G217" s="213"/>
      <c r="H217" s="213"/>
      <c r="I217" s="213">
        <v>10000</v>
      </c>
      <c r="J217" s="214"/>
      <c r="K217" s="213">
        <v>0</v>
      </c>
      <c r="L217" s="213">
        <f t="shared" si="41"/>
        <v>10000</v>
      </c>
      <c r="M217" s="213"/>
      <c r="N217" s="213"/>
      <c r="O217" s="213">
        <v>10000</v>
      </c>
      <c r="P217" s="214"/>
      <c r="Q217" s="213">
        <v>0</v>
      </c>
      <c r="R217" s="213">
        <f t="shared" si="43"/>
        <v>5000</v>
      </c>
      <c r="S217" s="213"/>
      <c r="T217" s="213"/>
      <c r="U217" s="213">
        <v>5000</v>
      </c>
      <c r="V217" s="214"/>
      <c r="W217" s="213">
        <v>0</v>
      </c>
      <c r="X217" s="213">
        <f t="shared" si="42"/>
        <v>15000</v>
      </c>
      <c r="Y217" s="213"/>
      <c r="Z217" s="213"/>
      <c r="AA217" s="213">
        <f>5000+10000</f>
        <v>15000</v>
      </c>
      <c r="AB217" s="214"/>
      <c r="AC217" s="476">
        <v>0</v>
      </c>
    </row>
    <row r="218" spans="1:29" s="359" customFormat="1" ht="15" hidden="1">
      <c r="A218" s="454"/>
      <c r="B218" s="588"/>
      <c r="C218" s="436" t="s">
        <v>396</v>
      </c>
      <c r="D218" s="190">
        <v>42691106</v>
      </c>
      <c r="E218" s="191" t="s">
        <v>397</v>
      </c>
      <c r="F218" s="213">
        <f t="shared" si="40"/>
        <v>40000</v>
      </c>
      <c r="G218" s="213"/>
      <c r="H218" s="213"/>
      <c r="I218" s="213">
        <v>40000</v>
      </c>
      <c r="J218" s="214"/>
      <c r="K218" s="213">
        <v>0</v>
      </c>
      <c r="L218" s="213">
        <f t="shared" si="41"/>
        <v>40000</v>
      </c>
      <c r="M218" s="213"/>
      <c r="N218" s="213"/>
      <c r="O218" s="213">
        <v>40000</v>
      </c>
      <c r="P218" s="214"/>
      <c r="Q218" s="213">
        <v>0</v>
      </c>
      <c r="R218" s="213">
        <f t="shared" si="43"/>
        <v>15000</v>
      </c>
      <c r="S218" s="213"/>
      <c r="T218" s="213"/>
      <c r="U218" s="213">
        <v>15000</v>
      </c>
      <c r="V218" s="214"/>
      <c r="W218" s="213">
        <v>0</v>
      </c>
      <c r="X218" s="213">
        <f t="shared" si="42"/>
        <v>15000</v>
      </c>
      <c r="Y218" s="213"/>
      <c r="Z218" s="213"/>
      <c r="AA218" s="213">
        <v>15000</v>
      </c>
      <c r="AB218" s="214"/>
      <c r="AC218" s="476">
        <v>0</v>
      </c>
    </row>
    <row r="219" spans="1:29" s="359" customFormat="1" ht="15" hidden="1">
      <c r="A219" s="454"/>
      <c r="B219" s="588"/>
      <c r="C219" s="436" t="s">
        <v>398</v>
      </c>
      <c r="D219" s="190">
        <v>42691107</v>
      </c>
      <c r="E219" s="191" t="s">
        <v>399</v>
      </c>
      <c r="F219" s="213">
        <f t="shared" si="40"/>
        <v>25000</v>
      </c>
      <c r="G219" s="213"/>
      <c r="H219" s="213"/>
      <c r="I219" s="213">
        <v>25000</v>
      </c>
      <c r="J219" s="214"/>
      <c r="K219" s="213">
        <v>0</v>
      </c>
      <c r="L219" s="213">
        <f t="shared" si="41"/>
        <v>25000</v>
      </c>
      <c r="M219" s="213"/>
      <c r="N219" s="213"/>
      <c r="O219" s="213">
        <v>25000</v>
      </c>
      <c r="P219" s="214"/>
      <c r="Q219" s="213">
        <v>0</v>
      </c>
      <c r="R219" s="213">
        <f t="shared" si="43"/>
        <v>15000</v>
      </c>
      <c r="S219" s="213"/>
      <c r="T219" s="213"/>
      <c r="U219" s="213">
        <v>15000</v>
      </c>
      <c r="V219" s="214"/>
      <c r="W219" s="213">
        <v>0</v>
      </c>
      <c r="X219" s="213">
        <f t="shared" si="42"/>
        <v>15000</v>
      </c>
      <c r="Y219" s="213"/>
      <c r="Z219" s="213"/>
      <c r="AA219" s="213">
        <v>15000</v>
      </c>
      <c r="AB219" s="214"/>
      <c r="AC219" s="476">
        <v>0</v>
      </c>
    </row>
    <row r="220" spans="1:29" s="359" customFormat="1" ht="15" hidden="1">
      <c r="A220" s="454"/>
      <c r="B220" s="471"/>
      <c r="C220" s="436" t="s">
        <v>400</v>
      </c>
      <c r="D220" s="372">
        <v>42691108</v>
      </c>
      <c r="E220" s="472" t="s">
        <v>401</v>
      </c>
      <c r="F220" s="213">
        <f t="shared" si="40"/>
        <v>10000</v>
      </c>
      <c r="G220" s="219"/>
      <c r="H220" s="219"/>
      <c r="I220" s="219">
        <v>10000</v>
      </c>
      <c r="J220" s="459"/>
      <c r="K220" s="213">
        <v>0</v>
      </c>
      <c r="L220" s="213">
        <f t="shared" si="41"/>
        <v>10000</v>
      </c>
      <c r="M220" s="219"/>
      <c r="N220" s="219"/>
      <c r="O220" s="219">
        <v>10000</v>
      </c>
      <c r="P220" s="459"/>
      <c r="Q220" s="213">
        <v>0</v>
      </c>
      <c r="R220" s="213">
        <f t="shared" si="43"/>
        <v>32000</v>
      </c>
      <c r="S220" s="219"/>
      <c r="T220" s="219"/>
      <c r="U220" s="219">
        <v>32000</v>
      </c>
      <c r="V220" s="459"/>
      <c r="W220" s="213">
        <v>0</v>
      </c>
      <c r="X220" s="213">
        <f t="shared" si="42"/>
        <v>32000</v>
      </c>
      <c r="Y220" s="219"/>
      <c r="Z220" s="219"/>
      <c r="AA220" s="219">
        <v>32000</v>
      </c>
      <c r="AB220" s="459"/>
      <c r="AC220" s="476">
        <v>0</v>
      </c>
    </row>
    <row r="221" spans="1:29" s="359" customFormat="1" ht="15" hidden="1">
      <c r="A221" s="454"/>
      <c r="B221" s="471"/>
      <c r="C221" s="283" t="s">
        <v>402</v>
      </c>
      <c r="D221" s="375">
        <v>42691109</v>
      </c>
      <c r="E221" s="472" t="s">
        <v>403</v>
      </c>
      <c r="F221" s="213">
        <f t="shared" si="40"/>
        <v>0</v>
      </c>
      <c r="G221" s="219"/>
      <c r="H221" s="219"/>
      <c r="I221" s="219">
        <v>0</v>
      </c>
      <c r="J221" s="459"/>
      <c r="K221" s="213">
        <v>0</v>
      </c>
      <c r="L221" s="213">
        <f t="shared" si="41"/>
        <v>0</v>
      </c>
      <c r="M221" s="219"/>
      <c r="N221" s="219"/>
      <c r="O221" s="219">
        <v>0</v>
      </c>
      <c r="P221" s="459"/>
      <c r="Q221" s="213">
        <v>0</v>
      </c>
      <c r="R221" s="213">
        <f t="shared" si="43"/>
        <v>0</v>
      </c>
      <c r="S221" s="219"/>
      <c r="T221" s="219"/>
      <c r="U221" s="219">
        <v>0</v>
      </c>
      <c r="V221" s="459"/>
      <c r="W221" s="213">
        <v>0</v>
      </c>
      <c r="X221" s="213">
        <f t="shared" si="42"/>
        <v>0</v>
      </c>
      <c r="Y221" s="219"/>
      <c r="Z221" s="219"/>
      <c r="AA221" s="219">
        <v>0</v>
      </c>
      <c r="AB221" s="459"/>
      <c r="AC221" s="476">
        <v>0</v>
      </c>
    </row>
    <row r="222" spans="1:29" s="359" customFormat="1" ht="15" customHeight="1" hidden="1">
      <c r="A222" s="408" t="s">
        <v>39</v>
      </c>
      <c r="B222" s="471" t="s">
        <v>404</v>
      </c>
      <c r="C222" s="283"/>
      <c r="D222" s="602" t="s">
        <v>405</v>
      </c>
      <c r="E222" s="586"/>
      <c r="F222" s="213"/>
      <c r="G222" s="219"/>
      <c r="H222" s="219"/>
      <c r="I222" s="219"/>
      <c r="J222" s="459"/>
      <c r="K222" s="213"/>
      <c r="L222" s="404">
        <f aca="true" t="shared" si="44" ref="L222:W222">L223+L224+L225</f>
        <v>0</v>
      </c>
      <c r="M222" s="404">
        <f t="shared" si="44"/>
        <v>0</v>
      </c>
      <c r="N222" s="404">
        <f t="shared" si="44"/>
        <v>0</v>
      </c>
      <c r="O222" s="404">
        <f t="shared" si="44"/>
        <v>0</v>
      </c>
      <c r="P222" s="404">
        <f t="shared" si="44"/>
        <v>0</v>
      </c>
      <c r="Q222" s="404">
        <f t="shared" si="44"/>
        <v>0</v>
      </c>
      <c r="R222" s="404">
        <f t="shared" si="44"/>
        <v>0</v>
      </c>
      <c r="S222" s="213">
        <f t="shared" si="44"/>
        <v>0</v>
      </c>
      <c r="T222" s="213">
        <f t="shared" si="44"/>
        <v>0</v>
      </c>
      <c r="U222" s="213">
        <f t="shared" si="44"/>
        <v>0</v>
      </c>
      <c r="V222" s="213">
        <f t="shared" si="44"/>
        <v>0</v>
      </c>
      <c r="W222" s="404">
        <f t="shared" si="44"/>
        <v>0</v>
      </c>
      <c r="X222" s="404">
        <f aca="true" t="shared" si="45" ref="X222:AC222">X223+X224+X225</f>
        <v>0</v>
      </c>
      <c r="Y222" s="213">
        <f t="shared" si="45"/>
        <v>0</v>
      </c>
      <c r="Z222" s="213">
        <f t="shared" si="45"/>
        <v>0</v>
      </c>
      <c r="AA222" s="213">
        <f t="shared" si="45"/>
        <v>0</v>
      </c>
      <c r="AB222" s="214">
        <f t="shared" si="45"/>
        <v>0</v>
      </c>
      <c r="AC222" s="570">
        <f t="shared" si="45"/>
        <v>0</v>
      </c>
    </row>
    <row r="223" spans="1:29" s="359" customFormat="1" ht="15" hidden="1">
      <c r="A223" s="454"/>
      <c r="B223" s="471"/>
      <c r="C223" s="283"/>
      <c r="D223" s="473">
        <v>431111</v>
      </c>
      <c r="E223" s="472" t="s">
        <v>406</v>
      </c>
      <c r="F223" s="213"/>
      <c r="G223" s="219"/>
      <c r="H223" s="219"/>
      <c r="I223" s="219"/>
      <c r="J223" s="459"/>
      <c r="K223" s="213"/>
      <c r="L223" s="213"/>
      <c r="M223" s="219"/>
      <c r="N223" s="219"/>
      <c r="O223" s="219"/>
      <c r="P223" s="459"/>
      <c r="Q223" s="213">
        <v>0</v>
      </c>
      <c r="R223" s="213">
        <f>W223</f>
        <v>0</v>
      </c>
      <c r="S223" s="219"/>
      <c r="T223" s="219"/>
      <c r="U223" s="219"/>
      <c r="V223" s="459"/>
      <c r="W223" s="213">
        <v>0</v>
      </c>
      <c r="X223" s="213">
        <f>AC223</f>
        <v>0</v>
      </c>
      <c r="Y223" s="219"/>
      <c r="Z223" s="219"/>
      <c r="AA223" s="219"/>
      <c r="AB223" s="459"/>
      <c r="AC223" s="476">
        <v>0</v>
      </c>
    </row>
    <row r="224" spans="1:29" s="359" customFormat="1" ht="15" hidden="1">
      <c r="A224" s="454"/>
      <c r="B224" s="471"/>
      <c r="C224" s="283"/>
      <c r="D224" s="473">
        <v>431211</v>
      </c>
      <c r="E224" s="472" t="s">
        <v>407</v>
      </c>
      <c r="F224" s="213"/>
      <c r="G224" s="219"/>
      <c r="H224" s="219"/>
      <c r="I224" s="219"/>
      <c r="J224" s="459"/>
      <c r="K224" s="213"/>
      <c r="L224" s="213"/>
      <c r="M224" s="219"/>
      <c r="N224" s="219"/>
      <c r="O224" s="219"/>
      <c r="P224" s="459"/>
      <c r="Q224" s="213">
        <v>0</v>
      </c>
      <c r="R224" s="213">
        <f>W224</f>
        <v>0</v>
      </c>
      <c r="S224" s="219"/>
      <c r="T224" s="219"/>
      <c r="U224" s="219"/>
      <c r="V224" s="459"/>
      <c r="W224" s="213">
        <v>0</v>
      </c>
      <c r="X224" s="213">
        <f>AC224</f>
        <v>0</v>
      </c>
      <c r="Y224" s="219"/>
      <c r="Z224" s="219"/>
      <c r="AA224" s="219"/>
      <c r="AB224" s="459"/>
      <c r="AC224" s="476">
        <v>0</v>
      </c>
    </row>
    <row r="225" spans="1:29" s="359" customFormat="1" ht="15" hidden="1">
      <c r="A225" s="454"/>
      <c r="B225" s="471"/>
      <c r="C225" s="283"/>
      <c r="D225" s="473">
        <v>435111</v>
      </c>
      <c r="E225" s="472" t="s">
        <v>408</v>
      </c>
      <c r="F225" s="213"/>
      <c r="G225" s="219"/>
      <c r="H225" s="219"/>
      <c r="I225" s="219"/>
      <c r="J225" s="459"/>
      <c r="K225" s="213"/>
      <c r="L225" s="213"/>
      <c r="M225" s="219"/>
      <c r="N225" s="219"/>
      <c r="O225" s="219"/>
      <c r="P225" s="459"/>
      <c r="Q225" s="213">
        <v>0</v>
      </c>
      <c r="R225" s="213">
        <f>W225</f>
        <v>0</v>
      </c>
      <c r="S225" s="219"/>
      <c r="T225" s="219"/>
      <c r="U225" s="219"/>
      <c r="V225" s="459"/>
      <c r="W225" s="213">
        <v>0</v>
      </c>
      <c r="X225" s="213">
        <f>AC225</f>
        <v>0</v>
      </c>
      <c r="Y225" s="219"/>
      <c r="Z225" s="219"/>
      <c r="AA225" s="219"/>
      <c r="AB225" s="459"/>
      <c r="AC225" s="476">
        <v>0</v>
      </c>
    </row>
    <row r="226" spans="1:29" s="359" customFormat="1" ht="15.75" customHeight="1">
      <c r="A226" s="367" t="s">
        <v>42</v>
      </c>
      <c r="B226" s="281">
        <v>440000</v>
      </c>
      <c r="C226" s="371" t="s">
        <v>409</v>
      </c>
      <c r="D226" s="586" t="s">
        <v>410</v>
      </c>
      <c r="E226" s="586"/>
      <c r="F226" s="404">
        <f>+G226+H226+I226+J226+K226</f>
        <v>400000</v>
      </c>
      <c r="G226" s="291">
        <f>+G227</f>
        <v>0</v>
      </c>
      <c r="H226" s="291">
        <f>+H227</f>
        <v>0</v>
      </c>
      <c r="I226" s="291">
        <f>+I227</f>
        <v>0</v>
      </c>
      <c r="J226" s="291">
        <f>+J227</f>
        <v>0</v>
      </c>
      <c r="K226" s="291">
        <f>+K227</f>
        <v>400000</v>
      </c>
      <c r="L226" s="404">
        <f>+M226+N226+O226+P226+Q226</f>
        <v>60000</v>
      </c>
      <c r="M226" s="291">
        <f>+M227</f>
        <v>0</v>
      </c>
      <c r="N226" s="291">
        <f>+N227</f>
        <v>0</v>
      </c>
      <c r="O226" s="291">
        <f>+O227</f>
        <v>0</v>
      </c>
      <c r="P226" s="291">
        <f>+P227</f>
        <v>0</v>
      </c>
      <c r="Q226" s="291">
        <f>+Q227</f>
        <v>60000</v>
      </c>
      <c r="R226" s="404">
        <f t="shared" si="43"/>
        <v>150000</v>
      </c>
      <c r="S226" s="291">
        <f>+S227+S228</f>
        <v>0</v>
      </c>
      <c r="T226" s="291">
        <f>+T227+T228</f>
        <v>0</v>
      </c>
      <c r="U226" s="291">
        <f>+U227+U228</f>
        <v>0</v>
      </c>
      <c r="V226" s="291">
        <f>+V227+V228</f>
        <v>0</v>
      </c>
      <c r="W226" s="291">
        <f>+W227+W228</f>
        <v>150000</v>
      </c>
      <c r="X226" s="404">
        <f>+Y226+Z226+AA226+AB226+AC226</f>
        <v>150000</v>
      </c>
      <c r="Y226" s="291">
        <f>+Y227+Y228</f>
        <v>0</v>
      </c>
      <c r="Z226" s="291">
        <f>+Z227+Z228</f>
        <v>0</v>
      </c>
      <c r="AA226" s="291">
        <f>+AA227+AA228</f>
        <v>0</v>
      </c>
      <c r="AB226" s="548">
        <f>+AB227+AB227+AB228</f>
        <v>0</v>
      </c>
      <c r="AC226" s="567">
        <f>+AC227+AC228</f>
        <v>150000</v>
      </c>
    </row>
    <row r="227" spans="1:29" s="359" customFormat="1" ht="15" hidden="1">
      <c r="A227" s="454"/>
      <c r="B227" s="471"/>
      <c r="C227" s="436" t="s">
        <v>411</v>
      </c>
      <c r="D227" s="190">
        <v>444211</v>
      </c>
      <c r="E227" s="191" t="s">
        <v>412</v>
      </c>
      <c r="F227" s="213">
        <f>+G227+H227+I227+J227+K227</f>
        <v>400000</v>
      </c>
      <c r="G227" s="213"/>
      <c r="H227" s="213"/>
      <c r="I227" s="213">
        <v>0</v>
      </c>
      <c r="J227" s="214"/>
      <c r="K227" s="213">
        <v>400000</v>
      </c>
      <c r="L227" s="213">
        <f>+M227+N227+O227+P227+Q227</f>
        <v>60000</v>
      </c>
      <c r="M227" s="213"/>
      <c r="N227" s="213"/>
      <c r="O227" s="213">
        <v>0</v>
      </c>
      <c r="P227" s="214"/>
      <c r="Q227" s="213">
        <v>60000</v>
      </c>
      <c r="R227" s="213">
        <f t="shared" si="43"/>
        <v>150000</v>
      </c>
      <c r="S227" s="213">
        <v>0</v>
      </c>
      <c r="T227" s="213">
        <v>0</v>
      </c>
      <c r="U227" s="213">
        <v>0</v>
      </c>
      <c r="V227" s="214"/>
      <c r="W227" s="213">
        <v>150000</v>
      </c>
      <c r="X227" s="213">
        <f>+Y227+Z227+AA227+AB227+AC227</f>
        <v>100000</v>
      </c>
      <c r="Y227" s="213">
        <v>0</v>
      </c>
      <c r="Z227" s="213">
        <v>0</v>
      </c>
      <c r="AA227" s="213">
        <v>0</v>
      </c>
      <c r="AB227" s="214">
        <v>0</v>
      </c>
      <c r="AC227" s="476">
        <f>150000-50000</f>
        <v>100000</v>
      </c>
    </row>
    <row r="228" spans="1:29" s="359" customFormat="1" ht="15" hidden="1">
      <c r="A228" s="454"/>
      <c r="B228" s="471"/>
      <c r="C228" s="436" t="s">
        <v>413</v>
      </c>
      <c r="D228" s="190">
        <v>444219</v>
      </c>
      <c r="E228" s="191" t="s">
        <v>414</v>
      </c>
      <c r="F228" s="213"/>
      <c r="G228" s="219"/>
      <c r="H228" s="219"/>
      <c r="I228" s="219"/>
      <c r="J228" s="459"/>
      <c r="K228" s="219"/>
      <c r="L228" s="213"/>
      <c r="M228" s="219"/>
      <c r="N228" s="219"/>
      <c r="O228" s="219"/>
      <c r="P228" s="459"/>
      <c r="Q228" s="219"/>
      <c r="R228" s="213">
        <f t="shared" si="43"/>
        <v>0</v>
      </c>
      <c r="S228" s="219">
        <v>0</v>
      </c>
      <c r="T228" s="219">
        <v>0</v>
      </c>
      <c r="U228" s="219">
        <v>0</v>
      </c>
      <c r="V228" s="459">
        <v>0</v>
      </c>
      <c r="W228" s="219">
        <v>0</v>
      </c>
      <c r="X228" s="213">
        <f>+Y228+Z228+AA228+AB228+AC228</f>
        <v>50000</v>
      </c>
      <c r="Y228" s="219">
        <v>0</v>
      </c>
      <c r="Z228" s="219">
        <v>0</v>
      </c>
      <c r="AA228" s="219">
        <v>0</v>
      </c>
      <c r="AB228" s="459">
        <v>0</v>
      </c>
      <c r="AC228" s="476">
        <v>50000</v>
      </c>
    </row>
    <row r="229" spans="1:29" s="359" customFormat="1" ht="15">
      <c r="A229" s="367" t="s">
        <v>44</v>
      </c>
      <c r="B229" s="281">
        <v>460000</v>
      </c>
      <c r="C229" s="371" t="s">
        <v>415</v>
      </c>
      <c r="D229" s="586" t="s">
        <v>416</v>
      </c>
      <c r="E229" s="586"/>
      <c r="F229" s="404">
        <f aca="true" t="shared" si="46" ref="F229:F237">+G229+H229+I229+J229+K229</f>
        <v>1600000</v>
      </c>
      <c r="G229" s="291">
        <f>+G230</f>
        <v>0</v>
      </c>
      <c r="H229" s="291">
        <f>+H230</f>
        <v>0</v>
      </c>
      <c r="I229" s="291">
        <f>+I230</f>
        <v>1600000</v>
      </c>
      <c r="J229" s="291">
        <f>+J230</f>
        <v>0</v>
      </c>
      <c r="K229" s="291">
        <f>+K230</f>
        <v>0</v>
      </c>
      <c r="L229" s="404">
        <f aca="true" t="shared" si="47" ref="L229:L237">+M229+N229+O229+P229+Q229</f>
        <v>1600000</v>
      </c>
      <c r="M229" s="291">
        <f>+M230</f>
        <v>0</v>
      </c>
      <c r="N229" s="291">
        <f>+N230</f>
        <v>0</v>
      </c>
      <c r="O229" s="291">
        <f>+O230</f>
        <v>1600000</v>
      </c>
      <c r="P229" s="291">
        <f>+P230</f>
        <v>0</v>
      </c>
      <c r="Q229" s="291">
        <f>+Q230</f>
        <v>0</v>
      </c>
      <c r="R229" s="404">
        <f t="shared" si="43"/>
        <v>1800000</v>
      </c>
      <c r="S229" s="291">
        <f>+S230</f>
        <v>0</v>
      </c>
      <c r="T229" s="291">
        <f>+T230</f>
        <v>0</v>
      </c>
      <c r="U229" s="291">
        <f>+U230</f>
        <v>1800000</v>
      </c>
      <c r="V229" s="291">
        <f>+V230</f>
        <v>0</v>
      </c>
      <c r="W229" s="291">
        <f>+W230</f>
        <v>0</v>
      </c>
      <c r="X229" s="404">
        <f aca="true" t="shared" si="48" ref="X229:X237">+Y229+Z229+AA229+AB229+AC229</f>
        <v>1800000</v>
      </c>
      <c r="Y229" s="291">
        <f>+Y230</f>
        <v>0</v>
      </c>
      <c r="Z229" s="291">
        <f>+Z230</f>
        <v>0</v>
      </c>
      <c r="AA229" s="291">
        <f>+AA230</f>
        <v>1800000</v>
      </c>
      <c r="AB229" s="548">
        <f>+AB230</f>
        <v>0</v>
      </c>
      <c r="AC229" s="567">
        <f>+AC230</f>
        <v>0</v>
      </c>
    </row>
    <row r="230" spans="1:29" s="359" customFormat="1" ht="15" hidden="1">
      <c r="A230" s="454"/>
      <c r="B230" s="471"/>
      <c r="C230" s="436" t="s">
        <v>417</v>
      </c>
      <c r="D230" s="190">
        <v>465112</v>
      </c>
      <c r="E230" s="191" t="s">
        <v>418</v>
      </c>
      <c r="F230" s="213">
        <f t="shared" si="46"/>
        <v>1600000</v>
      </c>
      <c r="G230" s="213"/>
      <c r="H230" s="213"/>
      <c r="I230" s="213">
        <v>1600000</v>
      </c>
      <c r="J230" s="214"/>
      <c r="K230" s="213">
        <v>0</v>
      </c>
      <c r="L230" s="213">
        <f t="shared" si="47"/>
        <v>1600000</v>
      </c>
      <c r="M230" s="213"/>
      <c r="N230" s="213"/>
      <c r="O230" s="213">
        <v>1600000</v>
      </c>
      <c r="P230" s="214"/>
      <c r="Q230" s="213">
        <v>0</v>
      </c>
      <c r="R230" s="213">
        <f t="shared" si="43"/>
        <v>1800000</v>
      </c>
      <c r="S230" s="213"/>
      <c r="T230" s="213"/>
      <c r="U230" s="213">
        <v>1800000</v>
      </c>
      <c r="V230" s="214"/>
      <c r="W230" s="213">
        <v>0</v>
      </c>
      <c r="X230" s="213">
        <f t="shared" si="48"/>
        <v>1800000</v>
      </c>
      <c r="Y230" s="213"/>
      <c r="Z230" s="213"/>
      <c r="AA230" s="213">
        <v>1800000</v>
      </c>
      <c r="AB230" s="214"/>
      <c r="AC230" s="476">
        <v>0</v>
      </c>
    </row>
    <row r="231" spans="1:29" s="359" customFormat="1" ht="15">
      <c r="A231" s="367" t="s">
        <v>419</v>
      </c>
      <c r="B231" s="281">
        <v>481000</v>
      </c>
      <c r="C231" s="371" t="s">
        <v>420</v>
      </c>
      <c r="D231" s="586" t="s">
        <v>421</v>
      </c>
      <c r="E231" s="586"/>
      <c r="F231" s="404">
        <f t="shared" si="46"/>
        <v>20000</v>
      </c>
      <c r="G231" s="291">
        <f>+G232</f>
        <v>0</v>
      </c>
      <c r="H231" s="291">
        <f>+H232</f>
        <v>0</v>
      </c>
      <c r="I231" s="291">
        <f>+I232</f>
        <v>0</v>
      </c>
      <c r="J231" s="291">
        <f>+J232</f>
        <v>0</v>
      </c>
      <c r="K231" s="291">
        <f>+K232</f>
        <v>20000</v>
      </c>
      <c r="L231" s="404">
        <f t="shared" si="47"/>
        <v>10000</v>
      </c>
      <c r="M231" s="291">
        <f>+M232</f>
        <v>0</v>
      </c>
      <c r="N231" s="291">
        <f>+N232</f>
        <v>0</v>
      </c>
      <c r="O231" s="291">
        <f>+O232</f>
        <v>0</v>
      </c>
      <c r="P231" s="291">
        <f>+P232</f>
        <v>0</v>
      </c>
      <c r="Q231" s="291">
        <f>+Q232</f>
        <v>10000</v>
      </c>
      <c r="R231" s="404">
        <f t="shared" si="43"/>
        <v>50000</v>
      </c>
      <c r="S231" s="291">
        <f>+S232</f>
        <v>0</v>
      </c>
      <c r="T231" s="291">
        <f>+T232</f>
        <v>0</v>
      </c>
      <c r="U231" s="291">
        <f>+U232</f>
        <v>0</v>
      </c>
      <c r="V231" s="291">
        <f>+V232</f>
        <v>0</v>
      </c>
      <c r="W231" s="291">
        <f>+W232</f>
        <v>50000</v>
      </c>
      <c r="X231" s="404">
        <f t="shared" si="48"/>
        <v>50000</v>
      </c>
      <c r="Y231" s="291">
        <f>+Y232</f>
        <v>0</v>
      </c>
      <c r="Z231" s="291">
        <f>+Z232</f>
        <v>0</v>
      </c>
      <c r="AA231" s="291">
        <f>+AA232</f>
        <v>0</v>
      </c>
      <c r="AB231" s="548">
        <f>+AB232</f>
        <v>0</v>
      </c>
      <c r="AC231" s="567">
        <f>+AC232</f>
        <v>50000</v>
      </c>
    </row>
    <row r="232" spans="1:29" s="359" customFormat="1" ht="15" hidden="1">
      <c r="A232" s="454"/>
      <c r="B232" s="471"/>
      <c r="C232" s="283" t="s">
        <v>422</v>
      </c>
      <c r="D232" s="190">
        <v>481991</v>
      </c>
      <c r="E232" s="191" t="s">
        <v>423</v>
      </c>
      <c r="F232" s="404">
        <f t="shared" si="46"/>
        <v>20000</v>
      </c>
      <c r="G232" s="219"/>
      <c r="H232" s="219"/>
      <c r="I232" s="219">
        <v>0</v>
      </c>
      <c r="J232" s="459"/>
      <c r="K232" s="213">
        <v>20000</v>
      </c>
      <c r="L232" s="213">
        <f t="shared" si="47"/>
        <v>10000</v>
      </c>
      <c r="M232" s="219"/>
      <c r="N232" s="219"/>
      <c r="O232" s="219">
        <v>0</v>
      </c>
      <c r="P232" s="459"/>
      <c r="Q232" s="213">
        <v>10000</v>
      </c>
      <c r="R232" s="213">
        <f t="shared" si="43"/>
        <v>50000</v>
      </c>
      <c r="S232" s="219"/>
      <c r="T232" s="219"/>
      <c r="U232" s="219">
        <v>0</v>
      </c>
      <c r="V232" s="459"/>
      <c r="W232" s="213">
        <v>50000</v>
      </c>
      <c r="X232" s="213">
        <f t="shared" si="48"/>
        <v>50000</v>
      </c>
      <c r="Y232" s="219"/>
      <c r="Z232" s="219"/>
      <c r="AA232" s="219">
        <v>0</v>
      </c>
      <c r="AB232" s="459"/>
      <c r="AC232" s="476">
        <v>50000</v>
      </c>
    </row>
    <row r="233" spans="1:29" s="359" customFormat="1" ht="15">
      <c r="A233" s="367" t="s">
        <v>424</v>
      </c>
      <c r="B233" s="281">
        <v>482000</v>
      </c>
      <c r="C233" s="371" t="s">
        <v>420</v>
      </c>
      <c r="D233" s="586" t="s">
        <v>425</v>
      </c>
      <c r="E233" s="586"/>
      <c r="F233" s="404">
        <f t="shared" si="46"/>
        <v>210000</v>
      </c>
      <c r="G233" s="291">
        <f>+G234+G235+G236</f>
        <v>0</v>
      </c>
      <c r="H233" s="291">
        <f>+H234+H235+H236</f>
        <v>0</v>
      </c>
      <c r="I233" s="291">
        <f>+I234+I235+I236+I237+I238</f>
        <v>180000</v>
      </c>
      <c r="J233" s="291">
        <f>+J234+J235+J236+J237+J238</f>
        <v>0</v>
      </c>
      <c r="K233" s="291">
        <f>+K234+K235+K236+K237+K238</f>
        <v>30000</v>
      </c>
      <c r="L233" s="404">
        <f t="shared" si="47"/>
        <v>201000</v>
      </c>
      <c r="M233" s="291">
        <f>+M234+M235+M236</f>
        <v>0</v>
      </c>
      <c r="N233" s="291">
        <f>+N234+N235+N236</f>
        <v>0</v>
      </c>
      <c r="O233" s="291">
        <f>+O234+O235+O236+O237+O238</f>
        <v>180000</v>
      </c>
      <c r="P233" s="291">
        <f>+P234+P235+P236+P237+P238</f>
        <v>0</v>
      </c>
      <c r="Q233" s="291">
        <f>+Q234+Q235+Q236+Q237+Q238</f>
        <v>21000</v>
      </c>
      <c r="R233" s="404">
        <f t="shared" si="43"/>
        <v>366500</v>
      </c>
      <c r="S233" s="291">
        <f>+S234+S235+S236</f>
        <v>0</v>
      </c>
      <c r="T233" s="291">
        <f>+T234+T235+T236</f>
        <v>0</v>
      </c>
      <c r="U233" s="291">
        <f>+U234+U235+U236+U237+U238</f>
        <v>146500</v>
      </c>
      <c r="V233" s="291">
        <f>+V234+V235+V236+V237+V238</f>
        <v>0</v>
      </c>
      <c r="W233" s="291">
        <f>+W234+W235+W236+W237+W238</f>
        <v>220000</v>
      </c>
      <c r="X233" s="404">
        <f t="shared" si="48"/>
        <v>406700</v>
      </c>
      <c r="Y233" s="291">
        <f>+Y234+Y235+Y236</f>
        <v>0</v>
      </c>
      <c r="Z233" s="291">
        <f>+Z234+Z235+Z236</f>
        <v>0</v>
      </c>
      <c r="AA233" s="291">
        <f>+AA234+AA235+AA236+AA237+AA238</f>
        <v>146500</v>
      </c>
      <c r="AB233" s="548">
        <f>+AB234+AB235+AB236+AB237+AB238</f>
        <v>0</v>
      </c>
      <c r="AC233" s="567">
        <f>+AC234+AC235+AC236+AC237+AC238</f>
        <v>260200</v>
      </c>
    </row>
    <row r="234" spans="1:29" s="359" customFormat="1" ht="15" hidden="1">
      <c r="A234" s="275"/>
      <c r="B234" s="276"/>
      <c r="C234" s="436" t="s">
        <v>422</v>
      </c>
      <c r="D234" s="190">
        <v>482131</v>
      </c>
      <c r="E234" s="191" t="s">
        <v>426</v>
      </c>
      <c r="F234" s="213">
        <f t="shared" si="46"/>
        <v>210000</v>
      </c>
      <c r="G234" s="213"/>
      <c r="H234" s="213"/>
      <c r="I234" s="213">
        <v>180000</v>
      </c>
      <c r="J234" s="214"/>
      <c r="K234" s="213">
        <v>30000</v>
      </c>
      <c r="L234" s="213">
        <f t="shared" si="47"/>
        <v>180000</v>
      </c>
      <c r="M234" s="213"/>
      <c r="N234" s="213"/>
      <c r="O234" s="213">
        <v>180000</v>
      </c>
      <c r="P234" s="214"/>
      <c r="Q234" s="213">
        <v>0</v>
      </c>
      <c r="R234" s="213">
        <f t="shared" si="43"/>
        <v>190000</v>
      </c>
      <c r="S234" s="213"/>
      <c r="T234" s="213"/>
      <c r="U234" s="213">
        <v>140000</v>
      </c>
      <c r="V234" s="214"/>
      <c r="W234" s="213">
        <v>50000</v>
      </c>
      <c r="X234" s="213">
        <f t="shared" si="48"/>
        <v>140000</v>
      </c>
      <c r="Y234" s="213"/>
      <c r="Z234" s="213"/>
      <c r="AA234" s="213">
        <v>140000</v>
      </c>
      <c r="AB234" s="214"/>
      <c r="AC234" s="476">
        <v>0</v>
      </c>
    </row>
    <row r="235" spans="1:29" s="359" customFormat="1" ht="15" hidden="1">
      <c r="A235" s="275"/>
      <c r="B235" s="276"/>
      <c r="C235" s="436" t="s">
        <v>427</v>
      </c>
      <c r="D235" s="190">
        <v>482211</v>
      </c>
      <c r="E235" s="191" t="s">
        <v>428</v>
      </c>
      <c r="F235" s="213">
        <f t="shared" si="46"/>
        <v>0</v>
      </c>
      <c r="G235" s="213"/>
      <c r="H235" s="213"/>
      <c r="I235" s="213">
        <v>0</v>
      </c>
      <c r="J235" s="214"/>
      <c r="K235" s="213">
        <v>0</v>
      </c>
      <c r="L235" s="213">
        <f t="shared" si="47"/>
        <v>3000</v>
      </c>
      <c r="M235" s="213"/>
      <c r="N235" s="213"/>
      <c r="O235" s="213">
        <v>0</v>
      </c>
      <c r="P235" s="214"/>
      <c r="Q235" s="213">
        <v>3000</v>
      </c>
      <c r="R235" s="213">
        <f t="shared" si="43"/>
        <v>16500</v>
      </c>
      <c r="S235" s="213"/>
      <c r="T235" s="213"/>
      <c r="U235" s="213">
        <v>6500</v>
      </c>
      <c r="V235" s="214"/>
      <c r="W235" s="213">
        <v>10000</v>
      </c>
      <c r="X235" s="213">
        <f t="shared" si="48"/>
        <v>16500</v>
      </c>
      <c r="Y235" s="213"/>
      <c r="Z235" s="213"/>
      <c r="AA235" s="213">
        <v>6500</v>
      </c>
      <c r="AB235" s="214"/>
      <c r="AC235" s="476">
        <v>10000</v>
      </c>
    </row>
    <row r="236" spans="1:29" s="359" customFormat="1" ht="15" hidden="1">
      <c r="A236" s="275"/>
      <c r="B236" s="276"/>
      <c r="C236" s="436" t="s">
        <v>429</v>
      </c>
      <c r="D236" s="190">
        <v>482241</v>
      </c>
      <c r="E236" s="191" t="s">
        <v>430</v>
      </c>
      <c r="F236" s="213">
        <f t="shared" si="46"/>
        <v>0</v>
      </c>
      <c r="G236" s="213"/>
      <c r="H236" s="213"/>
      <c r="I236" s="213">
        <v>0</v>
      </c>
      <c r="J236" s="214"/>
      <c r="K236" s="213">
        <v>0</v>
      </c>
      <c r="L236" s="213">
        <f t="shared" si="47"/>
        <v>0</v>
      </c>
      <c r="M236" s="213"/>
      <c r="N236" s="213"/>
      <c r="O236" s="213">
        <v>0</v>
      </c>
      <c r="P236" s="214"/>
      <c r="Q236" s="213">
        <v>0</v>
      </c>
      <c r="R236" s="213">
        <f t="shared" si="43"/>
        <v>0</v>
      </c>
      <c r="S236" s="213"/>
      <c r="T236" s="213"/>
      <c r="U236" s="213">
        <v>0</v>
      </c>
      <c r="V236" s="214"/>
      <c r="W236" s="475">
        <v>0</v>
      </c>
      <c r="X236" s="213">
        <f t="shared" si="48"/>
        <v>0</v>
      </c>
      <c r="Y236" s="213"/>
      <c r="Z236" s="213"/>
      <c r="AA236" s="213">
        <v>0</v>
      </c>
      <c r="AB236" s="214"/>
      <c r="AC236" s="476">
        <v>0</v>
      </c>
    </row>
    <row r="237" spans="1:29" s="359" customFormat="1" ht="15" hidden="1">
      <c r="A237" s="275"/>
      <c r="B237" s="276"/>
      <c r="C237" s="436" t="s">
        <v>431</v>
      </c>
      <c r="D237" s="190">
        <v>482251</v>
      </c>
      <c r="E237" s="191" t="s">
        <v>432</v>
      </c>
      <c r="F237" s="213">
        <f t="shared" si="46"/>
        <v>0</v>
      </c>
      <c r="G237" s="213"/>
      <c r="H237" s="213"/>
      <c r="I237" s="214">
        <v>0</v>
      </c>
      <c r="J237" s="214"/>
      <c r="K237" s="456">
        <v>0</v>
      </c>
      <c r="L237" s="213">
        <f t="shared" si="47"/>
        <v>18000</v>
      </c>
      <c r="M237" s="213"/>
      <c r="N237" s="213"/>
      <c r="O237" s="214">
        <v>0</v>
      </c>
      <c r="P237" s="214"/>
      <c r="Q237" s="456">
        <v>18000</v>
      </c>
      <c r="R237" s="213">
        <f t="shared" si="43"/>
        <v>10000</v>
      </c>
      <c r="S237" s="213"/>
      <c r="T237" s="213"/>
      <c r="U237" s="214">
        <v>0</v>
      </c>
      <c r="V237" s="214"/>
      <c r="W237" s="476">
        <v>10000</v>
      </c>
      <c r="X237" s="213">
        <f t="shared" si="48"/>
        <v>10000</v>
      </c>
      <c r="Y237" s="213"/>
      <c r="Z237" s="213"/>
      <c r="AA237" s="214">
        <v>0</v>
      </c>
      <c r="AB237" s="214"/>
      <c r="AC237" s="476">
        <v>10000</v>
      </c>
    </row>
    <row r="238" spans="1:29" s="359" customFormat="1" ht="15" hidden="1">
      <c r="A238" s="276"/>
      <c r="B238" s="436"/>
      <c r="C238" s="190" t="s">
        <v>433</v>
      </c>
      <c r="D238" s="190">
        <v>4821912</v>
      </c>
      <c r="E238" s="474" t="s">
        <v>434</v>
      </c>
      <c r="F238" s="213">
        <f>G238+H238+I238+J238+K238</f>
        <v>0</v>
      </c>
      <c r="G238" s="213"/>
      <c r="H238" s="213"/>
      <c r="I238" s="214">
        <v>0</v>
      </c>
      <c r="J238" s="214"/>
      <c r="K238" s="213">
        <v>0</v>
      </c>
      <c r="L238" s="213">
        <f>M238+N238+O238+P238+Q238</f>
        <v>0</v>
      </c>
      <c r="M238" s="213"/>
      <c r="N238" s="213"/>
      <c r="O238" s="214">
        <v>0</v>
      </c>
      <c r="P238" s="214"/>
      <c r="Q238" s="213">
        <v>0</v>
      </c>
      <c r="R238" s="213">
        <f>S238+T238+U238+V238+W238</f>
        <v>150000</v>
      </c>
      <c r="S238" s="213"/>
      <c r="T238" s="213"/>
      <c r="U238" s="214">
        <v>0</v>
      </c>
      <c r="V238" s="214"/>
      <c r="W238" s="477">
        <v>150000</v>
      </c>
      <c r="X238" s="213">
        <f>Y238+Z238+AA238+AB238+AC238</f>
        <v>240200</v>
      </c>
      <c r="Y238" s="213"/>
      <c r="Z238" s="213"/>
      <c r="AA238" s="214">
        <v>0</v>
      </c>
      <c r="AB238" s="214"/>
      <c r="AC238" s="476">
        <f>235714+4486</f>
        <v>240200</v>
      </c>
    </row>
    <row r="239" spans="1:29" s="359" customFormat="1" ht="15">
      <c r="A239" s="367" t="s">
        <v>435</v>
      </c>
      <c r="B239" s="281">
        <v>483000</v>
      </c>
      <c r="C239" s="371" t="s">
        <v>436</v>
      </c>
      <c r="D239" s="586" t="s">
        <v>437</v>
      </c>
      <c r="E239" s="586"/>
      <c r="F239" s="404">
        <f>+G239+H239+I239+J239+K239</f>
        <v>100000</v>
      </c>
      <c r="G239" s="434"/>
      <c r="H239" s="434"/>
      <c r="I239" s="291">
        <f>+I240</f>
        <v>0</v>
      </c>
      <c r="J239" s="291">
        <f>+J240</f>
        <v>0</v>
      </c>
      <c r="K239" s="291">
        <f>+K240</f>
        <v>100000</v>
      </c>
      <c r="L239" s="404">
        <f>+M239+N239+O239+P239+Q239</f>
        <v>20000</v>
      </c>
      <c r="M239" s="434"/>
      <c r="N239" s="434"/>
      <c r="O239" s="291">
        <f>+O240</f>
        <v>0</v>
      </c>
      <c r="P239" s="291">
        <f>+P240</f>
        <v>0</v>
      </c>
      <c r="Q239" s="291">
        <f>+Q240</f>
        <v>20000</v>
      </c>
      <c r="R239" s="404">
        <f>+S239+T239+U239+V239+W239</f>
        <v>50000</v>
      </c>
      <c r="S239" s="434"/>
      <c r="T239" s="434"/>
      <c r="U239" s="291">
        <f>+U240</f>
        <v>0</v>
      </c>
      <c r="V239" s="291">
        <f>+V240</f>
        <v>0</v>
      </c>
      <c r="W239" s="291">
        <f>+W240</f>
        <v>50000</v>
      </c>
      <c r="X239" s="404">
        <f>+Y239+Z239+AA239+AB239+AC239</f>
        <v>50000</v>
      </c>
      <c r="Y239" s="434"/>
      <c r="Z239" s="434"/>
      <c r="AA239" s="291">
        <f>+AA240</f>
        <v>0</v>
      </c>
      <c r="AB239" s="548">
        <f>+AB240</f>
        <v>0</v>
      </c>
      <c r="AC239" s="567">
        <f>+AC240</f>
        <v>50000</v>
      </c>
    </row>
    <row r="240" spans="1:29" s="359" customFormat="1" ht="15" hidden="1">
      <c r="A240" s="275"/>
      <c r="B240" s="276"/>
      <c r="C240" s="283" t="s">
        <v>438</v>
      </c>
      <c r="D240" s="190">
        <v>483111</v>
      </c>
      <c r="E240" s="191" t="s">
        <v>439</v>
      </c>
      <c r="F240" s="213">
        <f>+G240+H240+I240+J240+K240</f>
        <v>100000</v>
      </c>
      <c r="G240" s="213"/>
      <c r="H240" s="213"/>
      <c r="I240" s="213">
        <v>0</v>
      </c>
      <c r="J240" s="214"/>
      <c r="K240" s="213">
        <v>100000</v>
      </c>
      <c r="L240" s="213">
        <f>+M240+N240+O240+P240+Q240</f>
        <v>20000</v>
      </c>
      <c r="M240" s="213"/>
      <c r="N240" s="213"/>
      <c r="O240" s="213">
        <v>0</v>
      </c>
      <c r="P240" s="214"/>
      <c r="Q240" s="213">
        <v>20000</v>
      </c>
      <c r="R240" s="213">
        <f>+S240+T240+U240+V240+W240</f>
        <v>50000</v>
      </c>
      <c r="S240" s="213"/>
      <c r="T240" s="213"/>
      <c r="U240" s="213">
        <v>0</v>
      </c>
      <c r="V240" s="214"/>
      <c r="W240" s="213">
        <v>50000</v>
      </c>
      <c r="X240" s="213">
        <f>+Y240+Z240+AA240+AB240+AC240</f>
        <v>50000</v>
      </c>
      <c r="Y240" s="213"/>
      <c r="Z240" s="213"/>
      <c r="AA240" s="213">
        <v>0</v>
      </c>
      <c r="AB240" s="214"/>
      <c r="AC240" s="476">
        <v>50000</v>
      </c>
    </row>
    <row r="241" spans="1:29" s="359" customFormat="1" ht="15">
      <c r="A241" s="275" t="s">
        <v>440</v>
      </c>
      <c r="B241" s="276" t="s">
        <v>441</v>
      </c>
      <c r="C241" s="277" t="s">
        <v>442</v>
      </c>
      <c r="D241" s="586" t="s">
        <v>443</v>
      </c>
      <c r="E241" s="586"/>
      <c r="F241" s="404">
        <f>+G241+H241+I241+J241+K241</f>
        <v>2316999</v>
      </c>
      <c r="G241" s="291">
        <f>+G250+G265+G266+G261+G246+G258+G248</f>
        <v>0</v>
      </c>
      <c r="H241" s="291">
        <f>H242+H244+H246+H247+H258</f>
        <v>1000000</v>
      </c>
      <c r="I241" s="291">
        <f>+I250+I265+I266+I261+I246+I258+I248</f>
        <v>0</v>
      </c>
      <c r="J241" s="291">
        <f>+J250+J265+J266+J261+J246+J258+J248</f>
        <v>1000000</v>
      </c>
      <c r="K241" s="291">
        <f>+K250+K265+K266+K261+K246+K258+K248</f>
        <v>316999</v>
      </c>
      <c r="L241" s="404">
        <f>+M241+N241+O241+P241+Q241</f>
        <v>2617701</v>
      </c>
      <c r="M241" s="291">
        <f>+M250+M265+M266+M261+M246+M258+M248</f>
        <v>0</v>
      </c>
      <c r="N241" s="291">
        <f>N242+N244+N246+N247+N258</f>
        <v>1000000</v>
      </c>
      <c r="O241" s="291">
        <f>+O250+O265+O266+O261+O246+O258+O248</f>
        <v>0</v>
      </c>
      <c r="P241" s="291">
        <f>+P250+P265+P266+P261+P246+P258+P248</f>
        <v>1000000</v>
      </c>
      <c r="Q241" s="291">
        <f>+Q250+Q265+Q266+Q261+Q246+Q258+Q248</f>
        <v>617701</v>
      </c>
      <c r="R241" s="404">
        <f>+S241+T241+U241+V241+W241</f>
        <v>3510000</v>
      </c>
      <c r="S241" s="291">
        <f>S242+S244+S246+S247+S258+S261</f>
        <v>0</v>
      </c>
      <c r="T241" s="291">
        <f>T242+T244+T246+T247+T258+T261</f>
        <v>3000000</v>
      </c>
      <c r="U241" s="291">
        <f>U242+U244+U246+U247+U258+U261</f>
        <v>0</v>
      </c>
      <c r="V241" s="291">
        <f>V242+V244+V246+V247+V258+V261</f>
        <v>0</v>
      </c>
      <c r="W241" s="291">
        <f>W242+W244+W246+W247+W258+W261</f>
        <v>510000</v>
      </c>
      <c r="X241" s="404">
        <f>+Y241+Z241+AA241+AB241+AC241</f>
        <v>14710076</v>
      </c>
      <c r="Y241" s="291">
        <f>Y242+Y244+Y246+Y247+Y258+Y261</f>
        <v>0</v>
      </c>
      <c r="Z241" s="291">
        <f>Z242+Z244+Z246+Z247+Z258+Z261</f>
        <v>14361276</v>
      </c>
      <c r="AA241" s="291">
        <f>AA242+AA244+AA246+AA247+AA258+AA261</f>
        <v>0</v>
      </c>
      <c r="AB241" s="548">
        <f>AB242+AB244+AB246+AB247+AB258+AB261</f>
        <v>0</v>
      </c>
      <c r="AC241" s="567">
        <f>AC242+AC244+AC246+AC247+AC258+AC261</f>
        <v>348800</v>
      </c>
    </row>
    <row r="242" spans="1:29" s="359" customFormat="1" ht="15">
      <c r="A242" s="275"/>
      <c r="B242" s="276"/>
      <c r="C242" s="277" t="s">
        <v>444</v>
      </c>
      <c r="D242" s="281">
        <v>511200</v>
      </c>
      <c r="E242" s="282" t="s">
        <v>445</v>
      </c>
      <c r="F242" s="404">
        <f>G242+H242+I242+J242+K242</f>
        <v>0</v>
      </c>
      <c r="G242" s="291"/>
      <c r="H242" s="291">
        <f>H243</f>
        <v>0</v>
      </c>
      <c r="I242" s="291">
        <f>I243</f>
        <v>0</v>
      </c>
      <c r="J242" s="291">
        <f>J243</f>
        <v>0</v>
      </c>
      <c r="K242" s="291">
        <f>K243</f>
        <v>0</v>
      </c>
      <c r="L242" s="404">
        <f>M242+N242+O242+P242+Q242</f>
        <v>0</v>
      </c>
      <c r="M242" s="291"/>
      <c r="N242" s="291">
        <f>N243</f>
        <v>0</v>
      </c>
      <c r="O242" s="291">
        <f>O243</f>
        <v>0</v>
      </c>
      <c r="P242" s="291">
        <f>P243</f>
        <v>0</v>
      </c>
      <c r="Q242" s="291">
        <f>Q243</f>
        <v>0</v>
      </c>
      <c r="R242" s="404">
        <f>S242+T242+U242+V242+W242</f>
        <v>0</v>
      </c>
      <c r="S242" s="291"/>
      <c r="T242" s="291">
        <f>T243</f>
        <v>0</v>
      </c>
      <c r="U242" s="291">
        <f>U243</f>
        <v>0</v>
      </c>
      <c r="V242" s="291">
        <f>V243</f>
        <v>0</v>
      </c>
      <c r="W242" s="291">
        <f>W243</f>
        <v>0</v>
      </c>
      <c r="X242" s="404">
        <f>Y242+Z242+AA242+AB242+AC242</f>
        <v>0</v>
      </c>
      <c r="Y242" s="291"/>
      <c r="Z242" s="291">
        <f>Z243</f>
        <v>0</v>
      </c>
      <c r="AA242" s="291">
        <f>AA243</f>
        <v>0</v>
      </c>
      <c r="AB242" s="548">
        <f>AB243</f>
        <v>0</v>
      </c>
      <c r="AC242" s="567">
        <f>AC243</f>
        <v>0</v>
      </c>
    </row>
    <row r="243" spans="1:29" s="359" customFormat="1" ht="15" hidden="1">
      <c r="A243" s="275"/>
      <c r="B243" s="276"/>
      <c r="C243" s="277" t="s">
        <v>446</v>
      </c>
      <c r="D243" s="190">
        <v>511222</v>
      </c>
      <c r="E243" s="278" t="s">
        <v>447</v>
      </c>
      <c r="F243" s="213">
        <f>G243+H243+I243+J243+K243</f>
        <v>0</v>
      </c>
      <c r="G243" s="291"/>
      <c r="H243" s="291"/>
      <c r="I243" s="291">
        <v>0</v>
      </c>
      <c r="J243" s="291"/>
      <c r="K243" s="291">
        <v>0</v>
      </c>
      <c r="L243" s="213">
        <f>M243+N243+O243+P243+Q243</f>
        <v>0</v>
      </c>
      <c r="M243" s="291"/>
      <c r="N243" s="291"/>
      <c r="O243" s="291">
        <v>0</v>
      </c>
      <c r="P243" s="291"/>
      <c r="Q243" s="291">
        <v>0</v>
      </c>
      <c r="R243" s="213">
        <f>S243+T243+U243+V243+W243</f>
        <v>0</v>
      </c>
      <c r="S243" s="291"/>
      <c r="T243" s="291"/>
      <c r="U243" s="291">
        <v>0</v>
      </c>
      <c r="V243" s="291"/>
      <c r="W243" s="291">
        <v>0</v>
      </c>
      <c r="X243" s="213">
        <f>Y243+Z243+AA243+AB243+AC243</f>
        <v>0</v>
      </c>
      <c r="Y243" s="291"/>
      <c r="Z243" s="291"/>
      <c r="AA243" s="291">
        <v>0</v>
      </c>
      <c r="AB243" s="548"/>
      <c r="AC243" s="567">
        <v>0</v>
      </c>
    </row>
    <row r="244" spans="1:29" s="359" customFormat="1" ht="15">
      <c r="A244" s="275"/>
      <c r="B244" s="276"/>
      <c r="C244" s="277" t="s">
        <v>448</v>
      </c>
      <c r="D244" s="281">
        <v>511300</v>
      </c>
      <c r="E244" s="282" t="s">
        <v>449</v>
      </c>
      <c r="F244" s="213">
        <f>G244+H244+I244+J244+K244</f>
        <v>0</v>
      </c>
      <c r="G244" s="291"/>
      <c r="H244" s="291">
        <f>H245</f>
        <v>0</v>
      </c>
      <c r="I244" s="291">
        <f>I245</f>
        <v>0</v>
      </c>
      <c r="J244" s="291">
        <f>J245</f>
        <v>0</v>
      </c>
      <c r="K244" s="291">
        <f>K245</f>
        <v>0</v>
      </c>
      <c r="L244" s="213">
        <f>M244+N244+O244+P244+Q244</f>
        <v>0</v>
      </c>
      <c r="M244" s="291"/>
      <c r="N244" s="291">
        <f>N245</f>
        <v>0</v>
      </c>
      <c r="O244" s="291">
        <f>O245</f>
        <v>0</v>
      </c>
      <c r="P244" s="291">
        <f>P245</f>
        <v>0</v>
      </c>
      <c r="Q244" s="291">
        <f>Q245</f>
        <v>0</v>
      </c>
      <c r="R244" s="213">
        <f>S244+T244+U244+V244+W244</f>
        <v>0</v>
      </c>
      <c r="S244" s="291"/>
      <c r="T244" s="291">
        <f>T245</f>
        <v>0</v>
      </c>
      <c r="U244" s="291">
        <f>U245</f>
        <v>0</v>
      </c>
      <c r="V244" s="291">
        <f>V245</f>
        <v>0</v>
      </c>
      <c r="W244" s="291">
        <f>W245</f>
        <v>0</v>
      </c>
      <c r="X244" s="213">
        <f>Y244+Z244+AA244+AB244+AC244</f>
        <v>10800000</v>
      </c>
      <c r="Y244" s="291"/>
      <c r="Z244" s="291">
        <f>Z245</f>
        <v>10800000</v>
      </c>
      <c r="AA244" s="291">
        <f>AA245</f>
        <v>0</v>
      </c>
      <c r="AB244" s="548">
        <f>AB245</f>
        <v>0</v>
      </c>
      <c r="AC244" s="567">
        <f>AC245</f>
        <v>0</v>
      </c>
    </row>
    <row r="245" spans="1:29" s="359" customFormat="1" ht="15" hidden="1">
      <c r="A245" s="275"/>
      <c r="B245" s="276"/>
      <c r="C245" s="277" t="s">
        <v>450</v>
      </c>
      <c r="D245" s="190">
        <v>511322</v>
      </c>
      <c r="E245" s="278" t="s">
        <v>451</v>
      </c>
      <c r="F245" s="213">
        <f>G245+H245+I245+J245+K245+Y245</f>
        <v>0</v>
      </c>
      <c r="G245" s="291"/>
      <c r="H245" s="292"/>
      <c r="I245" s="291">
        <v>0</v>
      </c>
      <c r="J245" s="291"/>
      <c r="K245" s="291">
        <v>0</v>
      </c>
      <c r="L245" s="213">
        <f>M245+N245+O245+P245+Q245+AE245</f>
        <v>0</v>
      </c>
      <c r="M245" s="291"/>
      <c r="N245" s="292"/>
      <c r="O245" s="291">
        <v>0</v>
      </c>
      <c r="P245" s="291"/>
      <c r="Q245" s="291">
        <v>0</v>
      </c>
      <c r="R245" s="213">
        <f>S245+T245+U245+V245+W245+AK245</f>
        <v>0</v>
      </c>
      <c r="S245" s="291"/>
      <c r="T245" s="292"/>
      <c r="U245" s="291">
        <v>0</v>
      </c>
      <c r="V245" s="291"/>
      <c r="W245" s="291">
        <v>0</v>
      </c>
      <c r="X245" s="213">
        <f>Y245+Z245+AA245+AB245+AC245+AQ245</f>
        <v>10800000</v>
      </c>
      <c r="Y245" s="291"/>
      <c r="Z245" s="292">
        <v>10800000</v>
      </c>
      <c r="AA245" s="291">
        <v>0</v>
      </c>
      <c r="AB245" s="548"/>
      <c r="AC245" s="567">
        <v>0</v>
      </c>
    </row>
    <row r="246" spans="1:29" s="359" customFormat="1" ht="15">
      <c r="A246" s="275"/>
      <c r="B246" s="276"/>
      <c r="C246" s="277" t="s">
        <v>452</v>
      </c>
      <c r="D246" s="190" t="s">
        <v>453</v>
      </c>
      <c r="E246" s="278" t="s">
        <v>454</v>
      </c>
      <c r="F246" s="213">
        <f>G246+H246+I246+J246+K246</f>
        <v>1000000</v>
      </c>
      <c r="G246" s="291"/>
      <c r="H246" s="291">
        <v>1000000</v>
      </c>
      <c r="I246" s="292">
        <v>0</v>
      </c>
      <c r="J246" s="292">
        <v>0</v>
      </c>
      <c r="K246" s="292">
        <v>0</v>
      </c>
      <c r="L246" s="213">
        <f>M246+N246+O246+P246+Q246</f>
        <v>0</v>
      </c>
      <c r="M246" s="291"/>
      <c r="N246" s="291">
        <v>0</v>
      </c>
      <c r="O246" s="292">
        <v>0</v>
      </c>
      <c r="P246" s="292">
        <v>0</v>
      </c>
      <c r="Q246" s="292">
        <v>0</v>
      </c>
      <c r="R246" s="213">
        <f>S246+T246+U246+V246+W246</f>
        <v>0</v>
      </c>
      <c r="S246" s="291"/>
      <c r="T246" s="291">
        <v>0</v>
      </c>
      <c r="U246" s="292">
        <v>0</v>
      </c>
      <c r="V246" s="292">
        <v>0</v>
      </c>
      <c r="W246" s="292">
        <v>0</v>
      </c>
      <c r="X246" s="213">
        <f>Y246+Z246+AA246+AB246+AC246</f>
        <v>0</v>
      </c>
      <c r="Y246" s="291"/>
      <c r="Z246" s="291">
        <v>0</v>
      </c>
      <c r="AA246" s="292">
        <v>0</v>
      </c>
      <c r="AB246" s="555">
        <v>0</v>
      </c>
      <c r="AC246" s="576">
        <v>0</v>
      </c>
    </row>
    <row r="247" spans="1:29" s="359" customFormat="1" ht="15">
      <c r="A247" s="275"/>
      <c r="B247" s="276"/>
      <c r="C247" s="277" t="s">
        <v>455</v>
      </c>
      <c r="D247" s="281">
        <v>512000</v>
      </c>
      <c r="E247" s="282" t="s">
        <v>456</v>
      </c>
      <c r="F247" s="404">
        <f>G247+H247+I247+J247+K247</f>
        <v>1306999</v>
      </c>
      <c r="G247" s="291">
        <f>G248+G250+G264</f>
        <v>0</v>
      </c>
      <c r="H247" s="291">
        <f>H248+H250+H261+H264</f>
        <v>0</v>
      </c>
      <c r="I247" s="291">
        <f>I248+I250+I264</f>
        <v>0</v>
      </c>
      <c r="J247" s="291">
        <f>J248+J250+J264</f>
        <v>1000000</v>
      </c>
      <c r="K247" s="291">
        <f>K248+K250+K264</f>
        <v>306999</v>
      </c>
      <c r="L247" s="404">
        <f>M247+N247+O247+P247+Q247</f>
        <v>2617701</v>
      </c>
      <c r="M247" s="291">
        <f>M248+M250+M264</f>
        <v>0</v>
      </c>
      <c r="N247" s="291">
        <f>N248+N250+N261+N264</f>
        <v>1000000</v>
      </c>
      <c r="O247" s="291">
        <f>O248+O250+O264</f>
        <v>0</v>
      </c>
      <c r="P247" s="291">
        <f>P248+P250+P264</f>
        <v>1000000</v>
      </c>
      <c r="Q247" s="291">
        <f>Q248+Q250+Q264</f>
        <v>617701</v>
      </c>
      <c r="R247" s="404">
        <f>S247+T247+U247+V247+W247</f>
        <v>3460000</v>
      </c>
      <c r="S247" s="291">
        <f>S248+S250+S264</f>
        <v>0</v>
      </c>
      <c r="T247" s="291">
        <f>T248+T250+T261</f>
        <v>3000000</v>
      </c>
      <c r="U247" s="291">
        <f>U248+U250+U264</f>
        <v>0</v>
      </c>
      <c r="V247" s="291">
        <f>V248+V250+V264</f>
        <v>0</v>
      </c>
      <c r="W247" s="291">
        <f>W248+W250+W264</f>
        <v>460000</v>
      </c>
      <c r="X247" s="404">
        <f>Y247+Z247+AA247+AB247+AC247</f>
        <v>3860076</v>
      </c>
      <c r="Y247" s="291">
        <f>Y248+Y250+Y264</f>
        <v>0</v>
      </c>
      <c r="Z247" s="291">
        <f>Z248+Z250+Z261</f>
        <v>3561276</v>
      </c>
      <c r="AA247" s="291">
        <f>AA248+AA250+AA264</f>
        <v>0</v>
      </c>
      <c r="AB247" s="548">
        <f>AB248+AB250+AB264</f>
        <v>0</v>
      </c>
      <c r="AC247" s="567">
        <f>AC248+AC250+AC264</f>
        <v>298800</v>
      </c>
    </row>
    <row r="248" spans="1:29" s="359" customFormat="1" ht="15">
      <c r="A248" s="275"/>
      <c r="B248" s="276"/>
      <c r="C248" s="277" t="s">
        <v>457</v>
      </c>
      <c r="D248" s="281">
        <v>512100</v>
      </c>
      <c r="E248" s="282" t="s">
        <v>458</v>
      </c>
      <c r="F248" s="291">
        <f aca="true" t="shared" si="49" ref="F248:AC248">F249</f>
        <v>0</v>
      </c>
      <c r="G248" s="291">
        <f t="shared" si="49"/>
        <v>0</v>
      </c>
      <c r="H248" s="291">
        <f t="shared" si="49"/>
        <v>0</v>
      </c>
      <c r="I248" s="291">
        <f t="shared" si="49"/>
        <v>0</v>
      </c>
      <c r="J248" s="291">
        <f t="shared" si="49"/>
        <v>0</v>
      </c>
      <c r="K248" s="291">
        <f t="shared" si="49"/>
        <v>0</v>
      </c>
      <c r="L248" s="291">
        <f t="shared" si="49"/>
        <v>0</v>
      </c>
      <c r="M248" s="291">
        <f t="shared" si="49"/>
        <v>0</v>
      </c>
      <c r="N248" s="291">
        <f t="shared" si="49"/>
        <v>0</v>
      </c>
      <c r="O248" s="291">
        <f t="shared" si="49"/>
        <v>0</v>
      </c>
      <c r="P248" s="291">
        <f t="shared" si="49"/>
        <v>0</v>
      </c>
      <c r="Q248" s="291">
        <f t="shared" si="49"/>
        <v>0</v>
      </c>
      <c r="R248" s="291">
        <f t="shared" si="49"/>
        <v>0</v>
      </c>
      <c r="S248" s="291">
        <f t="shared" si="49"/>
        <v>0</v>
      </c>
      <c r="T248" s="291">
        <f t="shared" si="49"/>
        <v>0</v>
      </c>
      <c r="U248" s="291">
        <f t="shared" si="49"/>
        <v>0</v>
      </c>
      <c r="V248" s="291">
        <f t="shared" si="49"/>
        <v>0</v>
      </c>
      <c r="W248" s="291">
        <f t="shared" si="49"/>
        <v>0</v>
      </c>
      <c r="X248" s="291">
        <f t="shared" si="49"/>
        <v>0</v>
      </c>
      <c r="Y248" s="291">
        <f t="shared" si="49"/>
        <v>0</v>
      </c>
      <c r="Z248" s="291">
        <f t="shared" si="49"/>
        <v>0</v>
      </c>
      <c r="AA248" s="291">
        <f t="shared" si="49"/>
        <v>0</v>
      </c>
      <c r="AB248" s="548">
        <f t="shared" si="49"/>
        <v>0</v>
      </c>
      <c r="AC248" s="567">
        <f t="shared" si="49"/>
        <v>0</v>
      </c>
    </row>
    <row r="249" spans="1:29" s="359" customFormat="1" ht="15" hidden="1">
      <c r="A249" s="275"/>
      <c r="B249" s="276"/>
      <c r="C249" s="277" t="s">
        <v>459</v>
      </c>
      <c r="D249" s="281">
        <v>512111</v>
      </c>
      <c r="E249" s="282" t="s">
        <v>460</v>
      </c>
      <c r="F249" s="404">
        <f aca="true" t="shared" si="50" ref="F249:F260">G249+H249+I249+J249+K249</f>
        <v>0</v>
      </c>
      <c r="G249" s="291"/>
      <c r="H249" s="292">
        <v>0</v>
      </c>
      <c r="I249" s="292">
        <v>0</v>
      </c>
      <c r="J249" s="292">
        <v>0</v>
      </c>
      <c r="K249" s="292">
        <v>0</v>
      </c>
      <c r="L249" s="404">
        <f>M249+N249+O249+P249+Q249</f>
        <v>0</v>
      </c>
      <c r="M249" s="291"/>
      <c r="N249" s="292">
        <v>0</v>
      </c>
      <c r="O249" s="292">
        <v>0</v>
      </c>
      <c r="P249" s="292">
        <v>0</v>
      </c>
      <c r="Q249" s="292">
        <v>0</v>
      </c>
      <c r="R249" s="404">
        <f>S249+T249+U249+V249+W249</f>
        <v>0</v>
      </c>
      <c r="S249" s="291"/>
      <c r="T249" s="292">
        <v>0</v>
      </c>
      <c r="U249" s="292">
        <v>0</v>
      </c>
      <c r="V249" s="292">
        <v>0</v>
      </c>
      <c r="W249" s="292">
        <v>0</v>
      </c>
      <c r="X249" s="404">
        <f>Y249+Z249+AA249+AB249+AC249</f>
        <v>0</v>
      </c>
      <c r="Y249" s="291"/>
      <c r="Z249" s="292">
        <v>0</v>
      </c>
      <c r="AA249" s="292">
        <v>0</v>
      </c>
      <c r="AB249" s="555">
        <v>0</v>
      </c>
      <c r="AC249" s="576">
        <v>0</v>
      </c>
    </row>
    <row r="250" spans="1:29" s="493" customFormat="1" ht="15">
      <c r="A250" s="523"/>
      <c r="B250" s="529"/>
      <c r="C250" s="534" t="s">
        <v>461</v>
      </c>
      <c r="D250" s="490">
        <v>512200</v>
      </c>
      <c r="E250" s="535" t="s">
        <v>462</v>
      </c>
      <c r="F250" s="505">
        <f t="shared" si="50"/>
        <v>106999</v>
      </c>
      <c r="G250" s="500"/>
      <c r="H250" s="536">
        <v>0</v>
      </c>
      <c r="I250" s="536">
        <f>I251+I252+I253+I254+I255+I257</f>
        <v>0</v>
      </c>
      <c r="J250" s="536">
        <f>J251+J252+J253+J254+J255+J257</f>
        <v>0</v>
      </c>
      <c r="K250" s="500">
        <f>K251+K252+K253+K254+K255+K257</f>
        <v>106999</v>
      </c>
      <c r="L250" s="505">
        <f>M250+N250+O250+P250+Q250</f>
        <v>1410000</v>
      </c>
      <c r="M250" s="500">
        <f>M251+M252+M253+M254+M255+M257</f>
        <v>0</v>
      </c>
      <c r="N250" s="500">
        <f>N251+N252+N253+N254+N255+N257</f>
        <v>1000000</v>
      </c>
      <c r="O250" s="500">
        <f>O251+O252+O253+O254+O255+O257</f>
        <v>0</v>
      </c>
      <c r="P250" s="500">
        <f>P251+P252+P253+P254+P255+P257</f>
        <v>0</v>
      </c>
      <c r="Q250" s="500">
        <f>Q251+Q252+Q253+Q254+Q255+Q257</f>
        <v>410000</v>
      </c>
      <c r="R250" s="505">
        <f>S250+T250+U250+V250+W250</f>
        <v>3230000</v>
      </c>
      <c r="S250" s="500">
        <f>S251+S252+S253+S254+S255+S256+S257</f>
        <v>0</v>
      </c>
      <c r="T250" s="500">
        <f>T251+T252+T253+T254+T255+T256+T257</f>
        <v>3000000</v>
      </c>
      <c r="U250" s="500">
        <f>U251+U252+U253+U254+U255+U256+U257</f>
        <v>0</v>
      </c>
      <c r="V250" s="500">
        <f>V251+V252+V253+V254+V255+V256+V257</f>
        <v>0</v>
      </c>
      <c r="W250" s="500">
        <f>W251+W252+W253+W254+W255+W256+W257</f>
        <v>230000</v>
      </c>
      <c r="X250" s="505">
        <f>Y250+Z250+AA250+AB250+AC250</f>
        <v>3630076</v>
      </c>
      <c r="Y250" s="500">
        <f>Y251+Y252+Y253+Y254+Y255+Y256+Y257</f>
        <v>0</v>
      </c>
      <c r="Z250" s="500">
        <f>Z251+Z252+Z253+Z254+Z255+Z256+Z257</f>
        <v>3561276</v>
      </c>
      <c r="AA250" s="500">
        <f>AA251+AA252+AA253+AA254+AA255+AA256+AA257</f>
        <v>0</v>
      </c>
      <c r="AB250" s="550">
        <f>AB251+AB252+AB253+AB254+AB255+AB256+AB257</f>
        <v>0</v>
      </c>
      <c r="AC250" s="571">
        <f>AC251+AC252+AC253+AC254+AC255+AC256+AC257</f>
        <v>68800</v>
      </c>
    </row>
    <row r="251" spans="1:29" s="359" customFormat="1" ht="15" hidden="1">
      <c r="A251" s="275"/>
      <c r="B251" s="276"/>
      <c r="C251" s="283" t="s">
        <v>463</v>
      </c>
      <c r="D251" s="190">
        <v>512211</v>
      </c>
      <c r="E251" s="284" t="s">
        <v>260</v>
      </c>
      <c r="F251" s="213">
        <f t="shared" si="50"/>
        <v>0</v>
      </c>
      <c r="G251" s="294"/>
      <c r="H251" s="295">
        <v>0</v>
      </c>
      <c r="I251" s="295">
        <v>0</v>
      </c>
      <c r="J251" s="295">
        <v>0</v>
      </c>
      <c r="K251" s="295">
        <v>0</v>
      </c>
      <c r="L251" s="213">
        <f>M251+N251+O251+P251+Q251</f>
        <v>0</v>
      </c>
      <c r="M251" s="294"/>
      <c r="N251" s="295">
        <v>0</v>
      </c>
      <c r="O251" s="295">
        <v>0</v>
      </c>
      <c r="P251" s="295">
        <v>0</v>
      </c>
      <c r="Q251" s="295">
        <v>0</v>
      </c>
      <c r="R251" s="213">
        <f>S251+T251+U251+V251+W251</f>
        <v>0</v>
      </c>
      <c r="S251" s="294"/>
      <c r="T251" s="295">
        <v>0</v>
      </c>
      <c r="U251" s="295">
        <v>0</v>
      </c>
      <c r="V251" s="295">
        <v>0</v>
      </c>
      <c r="W251" s="295">
        <v>0</v>
      </c>
      <c r="X251" s="213">
        <f>Y251+Z251+AA251+AB251+AC251</f>
        <v>8800</v>
      </c>
      <c r="Y251" s="294"/>
      <c r="Z251" s="295">
        <v>0</v>
      </c>
      <c r="AA251" s="295">
        <v>0</v>
      </c>
      <c r="AB251" s="349">
        <v>0</v>
      </c>
      <c r="AC251" s="576">
        <v>8800</v>
      </c>
    </row>
    <row r="252" spans="1:29" s="359" customFormat="1" ht="15" hidden="1">
      <c r="A252" s="275"/>
      <c r="B252" s="276"/>
      <c r="C252" s="283"/>
      <c r="D252" s="190">
        <v>512212</v>
      </c>
      <c r="E252" s="284" t="s">
        <v>464</v>
      </c>
      <c r="F252" s="213"/>
      <c r="G252" s="294"/>
      <c r="H252" s="295">
        <v>0</v>
      </c>
      <c r="I252" s="295">
        <v>0</v>
      </c>
      <c r="J252" s="295">
        <v>0</v>
      </c>
      <c r="K252" s="295">
        <v>100000</v>
      </c>
      <c r="L252" s="213"/>
      <c r="M252" s="294"/>
      <c r="N252" s="295">
        <v>0</v>
      </c>
      <c r="O252" s="295">
        <v>0</v>
      </c>
      <c r="P252" s="295">
        <v>0</v>
      </c>
      <c r="Q252" s="295">
        <v>241000</v>
      </c>
      <c r="R252" s="213">
        <f>S252+T252+U252+V252+W252</f>
        <v>0</v>
      </c>
      <c r="S252" s="295">
        <v>0</v>
      </c>
      <c r="T252" s="295">
        <v>0</v>
      </c>
      <c r="U252" s="295">
        <v>0</v>
      </c>
      <c r="V252" s="295">
        <v>0</v>
      </c>
      <c r="W252" s="295"/>
      <c r="X252" s="213">
        <f>Y252+Z252+AA252+AB252+AC252</f>
        <v>561276</v>
      </c>
      <c r="Y252" s="295">
        <v>0</v>
      </c>
      <c r="Z252" s="295">
        <v>561276</v>
      </c>
      <c r="AA252" s="295">
        <v>0</v>
      </c>
      <c r="AB252" s="349">
        <v>0</v>
      </c>
      <c r="AC252" s="576"/>
    </row>
    <row r="253" spans="1:29" s="359" customFormat="1" ht="15" hidden="1">
      <c r="A253" s="275"/>
      <c r="B253" s="276"/>
      <c r="C253" s="283" t="s">
        <v>465</v>
      </c>
      <c r="D253" s="190">
        <v>512221</v>
      </c>
      <c r="E253" s="284" t="s">
        <v>262</v>
      </c>
      <c r="F253" s="213">
        <f t="shared" si="50"/>
        <v>0</v>
      </c>
      <c r="G253" s="294"/>
      <c r="H253" s="295">
        <v>0</v>
      </c>
      <c r="I253" s="295">
        <v>0</v>
      </c>
      <c r="J253" s="295">
        <v>0</v>
      </c>
      <c r="K253" s="295">
        <v>0</v>
      </c>
      <c r="L253" s="213">
        <f aca="true" t="shared" si="51" ref="L253:L260">M253+N253+O253+P253+Q253</f>
        <v>103000</v>
      </c>
      <c r="M253" s="294"/>
      <c r="N253" s="295">
        <v>0</v>
      </c>
      <c r="O253" s="295">
        <v>0</v>
      </c>
      <c r="P253" s="295">
        <v>0</v>
      </c>
      <c r="Q253" s="295">
        <v>103000</v>
      </c>
      <c r="R253" s="213">
        <f aca="true" t="shared" si="52" ref="R253:R260">S253+T253+U253+V253+W253</f>
        <v>3120000</v>
      </c>
      <c r="S253" s="295"/>
      <c r="T253" s="295">
        <v>3000000</v>
      </c>
      <c r="U253" s="295"/>
      <c r="V253" s="295">
        <v>0</v>
      </c>
      <c r="W253" s="295">
        <v>120000</v>
      </c>
      <c r="X253" s="213">
        <f aca="true" t="shared" si="53" ref="X253:X260">Y253+Z253+AA253+AB253+AC253</f>
        <v>3000000</v>
      </c>
      <c r="Y253" s="295"/>
      <c r="Z253" s="295">
        <f>3000000</f>
        <v>3000000</v>
      </c>
      <c r="AA253" s="295"/>
      <c r="AB253" s="349">
        <v>0</v>
      </c>
      <c r="AC253" s="576">
        <v>0</v>
      </c>
    </row>
    <row r="254" spans="1:29" s="359" customFormat="1" ht="15" hidden="1">
      <c r="A254" s="275"/>
      <c r="B254" s="276"/>
      <c r="C254" s="283" t="s">
        <v>466</v>
      </c>
      <c r="D254" s="190">
        <v>512222</v>
      </c>
      <c r="E254" s="284" t="s">
        <v>467</v>
      </c>
      <c r="F254" s="213">
        <f t="shared" si="50"/>
        <v>0</v>
      </c>
      <c r="G254" s="294"/>
      <c r="H254" s="295">
        <v>0</v>
      </c>
      <c r="I254" s="295">
        <v>0</v>
      </c>
      <c r="J254" s="295">
        <v>0</v>
      </c>
      <c r="K254" s="295">
        <v>0</v>
      </c>
      <c r="L254" s="213">
        <f t="shared" si="51"/>
        <v>36000</v>
      </c>
      <c r="M254" s="294"/>
      <c r="N254" s="295">
        <v>0</v>
      </c>
      <c r="O254" s="295">
        <v>0</v>
      </c>
      <c r="P254" s="295">
        <v>0</v>
      </c>
      <c r="Q254" s="295">
        <v>36000</v>
      </c>
      <c r="R254" s="213">
        <f t="shared" si="52"/>
        <v>50000</v>
      </c>
      <c r="S254" s="295"/>
      <c r="T254" s="295">
        <v>0</v>
      </c>
      <c r="U254" s="295">
        <v>0</v>
      </c>
      <c r="V254" s="295">
        <v>0</v>
      </c>
      <c r="W254" s="295">
        <v>50000</v>
      </c>
      <c r="X254" s="213">
        <f t="shared" si="53"/>
        <v>0</v>
      </c>
      <c r="Y254" s="295"/>
      <c r="Z254" s="295">
        <v>0</v>
      </c>
      <c r="AA254" s="295">
        <v>0</v>
      </c>
      <c r="AB254" s="349">
        <v>0</v>
      </c>
      <c r="AC254" s="576">
        <v>0</v>
      </c>
    </row>
    <row r="255" spans="1:29" s="359" customFormat="1" ht="15" hidden="1">
      <c r="A255" s="275"/>
      <c r="B255" s="276"/>
      <c r="C255" s="283" t="s">
        <v>468</v>
      </c>
      <c r="D255" s="190" t="s">
        <v>469</v>
      </c>
      <c r="E255" s="284" t="s">
        <v>470</v>
      </c>
      <c r="F255" s="213">
        <f t="shared" si="50"/>
        <v>6999</v>
      </c>
      <c r="G255" s="294"/>
      <c r="H255" s="295">
        <v>0</v>
      </c>
      <c r="I255" s="295">
        <v>0</v>
      </c>
      <c r="J255" s="295">
        <v>0</v>
      </c>
      <c r="K255" s="295">
        <v>6999</v>
      </c>
      <c r="L255" s="213">
        <f t="shared" si="51"/>
        <v>0</v>
      </c>
      <c r="M255" s="294"/>
      <c r="N255" s="295">
        <v>0</v>
      </c>
      <c r="O255" s="295">
        <v>0</v>
      </c>
      <c r="P255" s="295">
        <v>0</v>
      </c>
      <c r="Q255" s="295">
        <v>0</v>
      </c>
      <c r="R255" s="213">
        <f t="shared" si="52"/>
        <v>10000</v>
      </c>
      <c r="S255" s="294"/>
      <c r="T255" s="295">
        <v>0</v>
      </c>
      <c r="U255" s="295">
        <v>0</v>
      </c>
      <c r="V255" s="295">
        <v>0</v>
      </c>
      <c r="W255" s="295">
        <v>10000</v>
      </c>
      <c r="X255" s="213">
        <f t="shared" si="53"/>
        <v>10000</v>
      </c>
      <c r="Y255" s="294"/>
      <c r="Z255" s="295">
        <v>0</v>
      </c>
      <c r="AA255" s="295">
        <v>0</v>
      </c>
      <c r="AB255" s="349">
        <v>0</v>
      </c>
      <c r="AC255" s="576">
        <v>10000</v>
      </c>
    </row>
    <row r="256" spans="1:29" s="359" customFormat="1" ht="15" hidden="1">
      <c r="A256" s="275"/>
      <c r="B256" s="276"/>
      <c r="C256" s="283" t="s">
        <v>471</v>
      </c>
      <c r="D256" s="190">
        <v>512241</v>
      </c>
      <c r="E256" s="284" t="s">
        <v>472</v>
      </c>
      <c r="F256" s="213"/>
      <c r="G256" s="294"/>
      <c r="H256" s="295"/>
      <c r="I256" s="295"/>
      <c r="J256" s="295"/>
      <c r="K256" s="295"/>
      <c r="L256" s="213">
        <f t="shared" si="51"/>
        <v>0</v>
      </c>
      <c r="M256" s="294"/>
      <c r="N256" s="295">
        <v>0</v>
      </c>
      <c r="O256" s="295">
        <v>0</v>
      </c>
      <c r="P256" s="295">
        <v>0</v>
      </c>
      <c r="Q256" s="295">
        <v>0</v>
      </c>
      <c r="R256" s="213">
        <f t="shared" si="52"/>
        <v>0</v>
      </c>
      <c r="S256" s="295">
        <v>0</v>
      </c>
      <c r="T256" s="295">
        <v>0</v>
      </c>
      <c r="U256" s="295">
        <v>0</v>
      </c>
      <c r="V256" s="295">
        <v>0</v>
      </c>
      <c r="W256" s="295">
        <v>0</v>
      </c>
      <c r="X256" s="213">
        <f t="shared" si="53"/>
        <v>0</v>
      </c>
      <c r="Y256" s="295">
        <v>0</v>
      </c>
      <c r="Z256" s="295">
        <v>0</v>
      </c>
      <c r="AA256" s="295">
        <v>0</v>
      </c>
      <c r="AB256" s="349">
        <v>0</v>
      </c>
      <c r="AC256" s="576">
        <v>0</v>
      </c>
    </row>
    <row r="257" spans="1:29" s="359" customFormat="1" ht="15" hidden="1">
      <c r="A257" s="275"/>
      <c r="B257" s="276"/>
      <c r="C257" s="283" t="s">
        <v>473</v>
      </c>
      <c r="D257" s="190">
        <v>512251</v>
      </c>
      <c r="E257" s="284" t="s">
        <v>268</v>
      </c>
      <c r="F257" s="213">
        <f t="shared" si="50"/>
        <v>0</v>
      </c>
      <c r="G257" s="294"/>
      <c r="H257" s="295">
        <v>0</v>
      </c>
      <c r="I257" s="295">
        <v>0</v>
      </c>
      <c r="J257" s="295">
        <v>0</v>
      </c>
      <c r="K257" s="295">
        <v>0</v>
      </c>
      <c r="L257" s="213">
        <f t="shared" si="51"/>
        <v>1030000</v>
      </c>
      <c r="M257" s="294"/>
      <c r="N257" s="295">
        <v>1000000</v>
      </c>
      <c r="O257" s="295">
        <v>0</v>
      </c>
      <c r="P257" s="295">
        <v>0</v>
      </c>
      <c r="Q257" s="295">
        <v>30000</v>
      </c>
      <c r="R257" s="213">
        <f t="shared" si="52"/>
        <v>50000</v>
      </c>
      <c r="S257" s="295"/>
      <c r="T257" s="295">
        <v>0</v>
      </c>
      <c r="U257" s="295">
        <v>0</v>
      </c>
      <c r="V257" s="295">
        <v>0</v>
      </c>
      <c r="W257" s="295">
        <v>50000</v>
      </c>
      <c r="X257" s="213">
        <f t="shared" si="53"/>
        <v>50000</v>
      </c>
      <c r="Y257" s="295"/>
      <c r="Z257" s="295">
        <v>0</v>
      </c>
      <c r="AA257" s="295">
        <v>0</v>
      </c>
      <c r="AB257" s="349">
        <v>0</v>
      </c>
      <c r="AC257" s="576">
        <v>50000</v>
      </c>
    </row>
    <row r="258" spans="1:29" s="359" customFormat="1" ht="15">
      <c r="A258" s="275"/>
      <c r="B258" s="276"/>
      <c r="C258" s="283" t="s">
        <v>474</v>
      </c>
      <c r="D258" s="281">
        <v>515100</v>
      </c>
      <c r="E258" s="368" t="s">
        <v>475</v>
      </c>
      <c r="F258" s="404">
        <f t="shared" si="50"/>
        <v>0</v>
      </c>
      <c r="G258" s="370">
        <f>G259+G260</f>
        <v>0</v>
      </c>
      <c r="H258" s="370">
        <f>H259+H260</f>
        <v>0</v>
      </c>
      <c r="I258" s="370">
        <f>I259+I260</f>
        <v>0</v>
      </c>
      <c r="J258" s="370">
        <f>J259+J260</f>
        <v>0</v>
      </c>
      <c r="K258" s="370">
        <f>K259+K260</f>
        <v>0</v>
      </c>
      <c r="L258" s="404">
        <f t="shared" si="51"/>
        <v>0</v>
      </c>
      <c r="M258" s="370">
        <f>M259+M260</f>
        <v>0</v>
      </c>
      <c r="N258" s="370">
        <f>N259+N260</f>
        <v>0</v>
      </c>
      <c r="O258" s="370">
        <f>O259+O260</f>
        <v>0</v>
      </c>
      <c r="P258" s="370">
        <f>P259+P260</f>
        <v>0</v>
      </c>
      <c r="Q258" s="370">
        <f>Q259+Q260</f>
        <v>0</v>
      </c>
      <c r="R258" s="404">
        <f t="shared" si="52"/>
        <v>50000</v>
      </c>
      <c r="S258" s="370">
        <f>S259+S260</f>
        <v>0</v>
      </c>
      <c r="T258" s="370">
        <f>T259+T260</f>
        <v>0</v>
      </c>
      <c r="U258" s="370">
        <f>U259+U260</f>
        <v>0</v>
      </c>
      <c r="V258" s="370">
        <f>V259+V260</f>
        <v>0</v>
      </c>
      <c r="W258" s="370">
        <f>W259+W260</f>
        <v>50000</v>
      </c>
      <c r="X258" s="404">
        <f t="shared" si="53"/>
        <v>50000</v>
      </c>
      <c r="Y258" s="370">
        <f>Y259+Y260</f>
        <v>0</v>
      </c>
      <c r="Z258" s="370">
        <f>Z259+Z260</f>
        <v>0</v>
      </c>
      <c r="AA258" s="370">
        <f>AA259+AA260</f>
        <v>0</v>
      </c>
      <c r="AB258" s="478">
        <f>AB259+AB260</f>
        <v>0</v>
      </c>
      <c r="AC258" s="567">
        <f>AC259+AC260</f>
        <v>50000</v>
      </c>
    </row>
    <row r="259" spans="1:29" s="359" customFormat="1" ht="15" hidden="1">
      <c r="A259" s="275"/>
      <c r="B259" s="276"/>
      <c r="C259" s="283" t="s">
        <v>476</v>
      </c>
      <c r="D259" s="190">
        <v>515110</v>
      </c>
      <c r="E259" s="284" t="s">
        <v>477</v>
      </c>
      <c r="F259" s="213">
        <f t="shared" si="50"/>
        <v>0</v>
      </c>
      <c r="G259" s="294"/>
      <c r="H259" s="295">
        <v>0</v>
      </c>
      <c r="I259" s="294"/>
      <c r="J259" s="345"/>
      <c r="K259" s="295">
        <v>0</v>
      </c>
      <c r="L259" s="213">
        <f t="shared" si="51"/>
        <v>0</v>
      </c>
      <c r="M259" s="294"/>
      <c r="N259" s="295">
        <v>0</v>
      </c>
      <c r="O259" s="294"/>
      <c r="P259" s="345"/>
      <c r="Q259" s="295">
        <v>0</v>
      </c>
      <c r="R259" s="213">
        <f t="shared" si="52"/>
        <v>0</v>
      </c>
      <c r="S259" s="294"/>
      <c r="T259" s="295">
        <v>0</v>
      </c>
      <c r="U259" s="294"/>
      <c r="V259" s="345"/>
      <c r="W259" s="295">
        <v>0</v>
      </c>
      <c r="X259" s="213">
        <f t="shared" si="53"/>
        <v>0</v>
      </c>
      <c r="Y259" s="294"/>
      <c r="Z259" s="295">
        <v>0</v>
      </c>
      <c r="AA259" s="294"/>
      <c r="AB259" s="345"/>
      <c r="AC259" s="576">
        <v>0</v>
      </c>
    </row>
    <row r="260" spans="1:29" s="359" customFormat="1" ht="15" hidden="1">
      <c r="A260" s="275"/>
      <c r="B260" s="276"/>
      <c r="C260" s="283" t="s">
        <v>478</v>
      </c>
      <c r="D260" s="190">
        <v>515111</v>
      </c>
      <c r="E260" s="284" t="s">
        <v>479</v>
      </c>
      <c r="F260" s="213">
        <f t="shared" si="50"/>
        <v>0</v>
      </c>
      <c r="G260" s="294"/>
      <c r="H260" s="295">
        <v>0</v>
      </c>
      <c r="I260" s="294"/>
      <c r="J260" s="345"/>
      <c r="K260" s="295">
        <v>0</v>
      </c>
      <c r="L260" s="213">
        <f t="shared" si="51"/>
        <v>0</v>
      </c>
      <c r="M260" s="294"/>
      <c r="N260" s="295">
        <v>0</v>
      </c>
      <c r="O260" s="294"/>
      <c r="P260" s="345"/>
      <c r="Q260" s="295">
        <v>0</v>
      </c>
      <c r="R260" s="213">
        <f t="shared" si="52"/>
        <v>50000</v>
      </c>
      <c r="S260" s="294"/>
      <c r="T260" s="295">
        <v>0</v>
      </c>
      <c r="U260" s="294"/>
      <c r="V260" s="345"/>
      <c r="W260" s="295">
        <v>50000</v>
      </c>
      <c r="X260" s="213">
        <f t="shared" si="53"/>
        <v>50000</v>
      </c>
      <c r="Y260" s="294"/>
      <c r="Z260" s="295">
        <v>0</v>
      </c>
      <c r="AA260" s="294"/>
      <c r="AB260" s="345"/>
      <c r="AC260" s="576">
        <v>50000</v>
      </c>
    </row>
    <row r="261" spans="1:29" s="359" customFormat="1" ht="15">
      <c r="A261" s="275"/>
      <c r="B261" s="276"/>
      <c r="C261" s="277" t="s">
        <v>480</v>
      </c>
      <c r="D261" s="281">
        <v>512400</v>
      </c>
      <c r="E261" s="368" t="s">
        <v>481</v>
      </c>
      <c r="F261" s="370">
        <f aca="true" t="shared" si="54" ref="F261:AC261">F262</f>
        <v>10000</v>
      </c>
      <c r="G261" s="295">
        <f t="shared" si="54"/>
        <v>0</v>
      </c>
      <c r="H261" s="295">
        <f t="shared" si="54"/>
        <v>0</v>
      </c>
      <c r="I261" s="295">
        <f t="shared" si="54"/>
        <v>0</v>
      </c>
      <c r="J261" s="295">
        <f t="shared" si="54"/>
        <v>0</v>
      </c>
      <c r="K261" s="295">
        <f t="shared" si="54"/>
        <v>10000</v>
      </c>
      <c r="L261" s="370">
        <f t="shared" si="54"/>
        <v>0</v>
      </c>
      <c r="M261" s="295">
        <f t="shared" si="54"/>
        <v>0</v>
      </c>
      <c r="N261" s="295">
        <f t="shared" si="54"/>
        <v>0</v>
      </c>
      <c r="O261" s="295">
        <f t="shared" si="54"/>
        <v>0</v>
      </c>
      <c r="P261" s="295">
        <f t="shared" si="54"/>
        <v>0</v>
      </c>
      <c r="Q261" s="295">
        <f t="shared" si="54"/>
        <v>0</v>
      </c>
      <c r="R261" s="370">
        <f t="shared" si="54"/>
        <v>0</v>
      </c>
      <c r="S261" s="295">
        <f t="shared" si="54"/>
        <v>0</v>
      </c>
      <c r="T261" s="295">
        <f t="shared" si="54"/>
        <v>0</v>
      </c>
      <c r="U261" s="295">
        <f t="shared" si="54"/>
        <v>0</v>
      </c>
      <c r="V261" s="295">
        <f t="shared" si="54"/>
        <v>0</v>
      </c>
      <c r="W261" s="295">
        <f t="shared" si="54"/>
        <v>0</v>
      </c>
      <c r="X261" s="370">
        <f t="shared" si="54"/>
        <v>0</v>
      </c>
      <c r="Y261" s="295">
        <f t="shared" si="54"/>
        <v>0</v>
      </c>
      <c r="Z261" s="295">
        <f t="shared" si="54"/>
        <v>0</v>
      </c>
      <c r="AA261" s="295">
        <f t="shared" si="54"/>
        <v>0</v>
      </c>
      <c r="AB261" s="349">
        <f t="shared" si="54"/>
        <v>0</v>
      </c>
      <c r="AC261" s="576">
        <f t="shared" si="54"/>
        <v>0</v>
      </c>
    </row>
    <row r="262" spans="1:29" s="359" customFormat="1" ht="15" hidden="1">
      <c r="A262" s="275"/>
      <c r="B262" s="276"/>
      <c r="C262" s="277" t="s">
        <v>482</v>
      </c>
      <c r="D262" s="190">
        <v>512411</v>
      </c>
      <c r="E262" s="284" t="s">
        <v>481</v>
      </c>
      <c r="F262" s="213">
        <f>G262+H262+I262+J262+K262</f>
        <v>10000</v>
      </c>
      <c r="G262" s="294"/>
      <c r="H262" s="295">
        <v>0</v>
      </c>
      <c r="I262" s="294"/>
      <c r="J262" s="345"/>
      <c r="K262" s="295">
        <v>10000</v>
      </c>
      <c r="L262" s="213">
        <f>M262+N262+O262+P262+Q262</f>
        <v>0</v>
      </c>
      <c r="M262" s="294"/>
      <c r="N262" s="295">
        <v>0</v>
      </c>
      <c r="O262" s="294"/>
      <c r="P262" s="345"/>
      <c r="Q262" s="295">
        <v>0</v>
      </c>
      <c r="R262" s="213">
        <f>S262+T262+U262+V262+W262</f>
        <v>0</v>
      </c>
      <c r="S262" s="294"/>
      <c r="T262" s="295">
        <v>0</v>
      </c>
      <c r="U262" s="294"/>
      <c r="V262" s="345"/>
      <c r="W262" s="295">
        <v>0</v>
      </c>
      <c r="X262" s="213">
        <f>Y262+Z262+AA262+AB262+AC262</f>
        <v>0</v>
      </c>
      <c r="Y262" s="294"/>
      <c r="Z262" s="295">
        <v>0</v>
      </c>
      <c r="AA262" s="294"/>
      <c r="AB262" s="345"/>
      <c r="AC262" s="576">
        <v>0</v>
      </c>
    </row>
    <row r="263" spans="1:29" s="359" customFormat="1" ht="15" hidden="1">
      <c r="A263" s="275"/>
      <c r="B263" s="276"/>
      <c r="C263" s="283"/>
      <c r="D263" s="190"/>
      <c r="E263" s="284"/>
      <c r="F263" s="213"/>
      <c r="G263" s="294"/>
      <c r="H263" s="295">
        <v>0</v>
      </c>
      <c r="I263" s="294"/>
      <c r="J263" s="345"/>
      <c r="K263" s="295"/>
      <c r="L263" s="213"/>
      <c r="M263" s="294"/>
      <c r="N263" s="295">
        <v>0</v>
      </c>
      <c r="O263" s="294"/>
      <c r="P263" s="345"/>
      <c r="Q263" s="295"/>
      <c r="R263" s="213"/>
      <c r="S263" s="294"/>
      <c r="T263" s="295">
        <v>0</v>
      </c>
      <c r="U263" s="294"/>
      <c r="V263" s="345"/>
      <c r="W263" s="295"/>
      <c r="X263" s="213"/>
      <c r="Y263" s="294"/>
      <c r="Z263" s="295">
        <v>0</v>
      </c>
      <c r="AA263" s="294"/>
      <c r="AB263" s="345"/>
      <c r="AC263" s="576"/>
    </row>
    <row r="264" spans="1:29" s="359" customFormat="1" ht="15">
      <c r="A264" s="275"/>
      <c r="B264" s="276"/>
      <c r="C264" s="277" t="s">
        <v>483</v>
      </c>
      <c r="D264" s="281">
        <v>512500</v>
      </c>
      <c r="E264" s="368" t="s">
        <v>484</v>
      </c>
      <c r="F264" s="478">
        <f>G264+H264+I264+J264+K264</f>
        <v>1200000</v>
      </c>
      <c r="G264" s="478">
        <f>G265</f>
        <v>0</v>
      </c>
      <c r="H264" s="478">
        <f>H265</f>
        <v>0</v>
      </c>
      <c r="I264" s="478">
        <f>I265</f>
        <v>0</v>
      </c>
      <c r="J264" s="478">
        <f>J265</f>
        <v>1000000</v>
      </c>
      <c r="K264" s="478">
        <f>K265</f>
        <v>200000</v>
      </c>
      <c r="L264" s="478">
        <f>M264+N264+O264+P264+Q264</f>
        <v>1207701</v>
      </c>
      <c r="M264" s="478">
        <f>M265</f>
        <v>0</v>
      </c>
      <c r="N264" s="478">
        <f>N265</f>
        <v>0</v>
      </c>
      <c r="O264" s="478">
        <f>O265</f>
        <v>0</v>
      </c>
      <c r="P264" s="478">
        <f>P265</f>
        <v>1000000</v>
      </c>
      <c r="Q264" s="478">
        <f>Q265</f>
        <v>207701</v>
      </c>
      <c r="R264" s="478">
        <f>S264+T264+U264+V264+W264</f>
        <v>230000</v>
      </c>
      <c r="S264" s="478">
        <f>S265</f>
        <v>0</v>
      </c>
      <c r="T264" s="478">
        <f>T265</f>
        <v>0</v>
      </c>
      <c r="U264" s="478">
        <f>U265</f>
        <v>0</v>
      </c>
      <c r="V264" s="478">
        <f>V265</f>
        <v>0</v>
      </c>
      <c r="W264" s="478">
        <f>W265+W266</f>
        <v>230000</v>
      </c>
      <c r="X264" s="478">
        <f>Y264+Z264+AA264+AB264+AC264</f>
        <v>230000</v>
      </c>
      <c r="Y264" s="478">
        <f>Y265</f>
        <v>0</v>
      </c>
      <c r="Z264" s="478">
        <f>Z265</f>
        <v>0</v>
      </c>
      <c r="AA264" s="478">
        <f>AA265</f>
        <v>0</v>
      </c>
      <c r="AB264" s="478">
        <f>AB265</f>
        <v>0</v>
      </c>
      <c r="AC264" s="567">
        <f>AC265+AC266</f>
        <v>230000</v>
      </c>
    </row>
    <row r="265" spans="1:29" s="359" customFormat="1" ht="15" hidden="1">
      <c r="A265" s="275"/>
      <c r="B265" s="276"/>
      <c r="C265" s="283" t="s">
        <v>485</v>
      </c>
      <c r="D265" s="190">
        <v>512511</v>
      </c>
      <c r="E265" s="284" t="s">
        <v>486</v>
      </c>
      <c r="F265" s="213">
        <f>G265+H265+I265+J265+K265</f>
        <v>1200000</v>
      </c>
      <c r="G265" s="294"/>
      <c r="H265" s="295">
        <v>0</v>
      </c>
      <c r="I265" s="295"/>
      <c r="J265" s="349">
        <v>1000000</v>
      </c>
      <c r="K265" s="295">
        <v>200000</v>
      </c>
      <c r="L265" s="213">
        <f>M265+N265+O265+P265+Q265</f>
        <v>1207701</v>
      </c>
      <c r="M265" s="294"/>
      <c r="N265" s="295">
        <v>0</v>
      </c>
      <c r="O265" s="295">
        <v>0</v>
      </c>
      <c r="P265" s="349">
        <v>1000000</v>
      </c>
      <c r="Q265" s="295">
        <v>207701</v>
      </c>
      <c r="R265" s="213">
        <f>S265+T265+U265+V265+W265</f>
        <v>200000</v>
      </c>
      <c r="S265" s="295"/>
      <c r="T265" s="295">
        <v>0</v>
      </c>
      <c r="U265" s="295">
        <v>0</v>
      </c>
      <c r="V265" s="349">
        <v>0</v>
      </c>
      <c r="W265" s="295">
        <v>200000</v>
      </c>
      <c r="X265" s="213">
        <f>Y265+Z265+AA265+AB265+AC265</f>
        <v>200000</v>
      </c>
      <c r="Y265" s="295"/>
      <c r="Z265" s="295">
        <v>0</v>
      </c>
      <c r="AA265" s="295">
        <v>0</v>
      </c>
      <c r="AB265" s="349">
        <v>0</v>
      </c>
      <c r="AC265" s="576">
        <v>200000</v>
      </c>
    </row>
    <row r="266" spans="1:29" s="359" customFormat="1" ht="24" hidden="1">
      <c r="A266" s="275"/>
      <c r="B266" s="276"/>
      <c r="C266" s="277"/>
      <c r="D266" s="190">
        <v>512531</v>
      </c>
      <c r="E266" s="284" t="s">
        <v>487</v>
      </c>
      <c r="F266" s="213"/>
      <c r="G266" s="294"/>
      <c r="H266" s="295">
        <v>0</v>
      </c>
      <c r="I266" s="295"/>
      <c r="J266" s="349"/>
      <c r="K266" s="295"/>
      <c r="L266" s="213"/>
      <c r="M266" s="294"/>
      <c r="N266" s="295">
        <v>0</v>
      </c>
      <c r="O266" s="295">
        <v>0</v>
      </c>
      <c r="P266" s="349"/>
      <c r="Q266" s="295"/>
      <c r="R266" s="213">
        <f>S266+T266+U266+V266+W266</f>
        <v>30000</v>
      </c>
      <c r="S266" s="294"/>
      <c r="T266" s="295">
        <v>0</v>
      </c>
      <c r="U266" s="295">
        <v>0</v>
      </c>
      <c r="V266" s="349"/>
      <c r="W266" s="295">
        <v>30000</v>
      </c>
      <c r="X266" s="213">
        <f>Y266+Z266+AA266+AB266+AC266</f>
        <v>30000</v>
      </c>
      <c r="Y266" s="294"/>
      <c r="Z266" s="295">
        <v>0</v>
      </c>
      <c r="AA266" s="295">
        <v>0</v>
      </c>
      <c r="AB266" s="349"/>
      <c r="AC266" s="576">
        <v>30000</v>
      </c>
    </row>
    <row r="267" spans="1:29" s="359" customFormat="1" ht="15">
      <c r="A267" s="599" t="s">
        <v>488</v>
      </c>
      <c r="B267" s="599"/>
      <c r="C267" s="599"/>
      <c r="D267" s="599"/>
      <c r="E267" s="599"/>
      <c r="F267" s="479">
        <f>+G267+H267+I267+J267+K267</f>
        <v>411609000</v>
      </c>
      <c r="G267" s="480">
        <f>+G241+G239+G233+G226+G59+G36+G128</f>
        <v>0</v>
      </c>
      <c r="H267" s="480">
        <f>+H241+H239+H233+H226+H59+H36</f>
        <v>30000000</v>
      </c>
      <c r="I267" s="480">
        <f>+I241+I239+I233+I226+I59+I36+I229</f>
        <v>371399000</v>
      </c>
      <c r="J267" s="481">
        <f>+J241+J239+J233+J226+J59+J36</f>
        <v>1000000</v>
      </c>
      <c r="K267" s="480">
        <f>+K241+K239+K233+K226+K59+K36</f>
        <v>9210000</v>
      </c>
      <c r="L267" s="479">
        <f>+M267+N267+O267+P267+Q267</f>
        <v>408793000</v>
      </c>
      <c r="M267" s="480">
        <f>+M241+M239+M233+M226+M59+M36+M229+M231</f>
        <v>0</v>
      </c>
      <c r="N267" s="480">
        <f>+N241+N239+N233+N226+N59+N36+N229+N231</f>
        <v>30000000</v>
      </c>
      <c r="O267" s="480">
        <f>+O241+O239+O233+O226+O59+O36+O229+O231</f>
        <v>370573000</v>
      </c>
      <c r="P267" s="480">
        <f>+P241+P239+P233+P226+P59+P36+P229+P231</f>
        <v>1000000</v>
      </c>
      <c r="Q267" s="480">
        <f>+Q241+Q239+Q233+Q226+Q59+Q36+Q229+Q231+Q222</f>
        <v>7220000</v>
      </c>
      <c r="R267" s="479">
        <f>+S267+T267+U267+V267+W267</f>
        <v>470456000</v>
      </c>
      <c r="S267" s="480">
        <f>+S241+S239+S233+S226+S59+S36+S229+S231</f>
        <v>0</v>
      </c>
      <c r="T267" s="480">
        <f>+T241+T239+T233+T226+T59+T36+T229+T231</f>
        <v>40000000</v>
      </c>
      <c r="U267" s="480">
        <f>+U241+U239+U233+U226+U59+U36+U229+U231</f>
        <v>422811000</v>
      </c>
      <c r="V267" s="480">
        <f>+V241+V239+V233+V226+V59+V36+V229+V231</f>
        <v>0</v>
      </c>
      <c r="W267" s="480">
        <f>+W241+W239+W233+W226+W59+W36+W229+W231+W222</f>
        <v>7645000</v>
      </c>
      <c r="X267" s="479">
        <f>+Y267+Z267+AA267+AB267+AC267</f>
        <v>473656276</v>
      </c>
      <c r="Y267" s="480">
        <f>+Y241+Y239+Y233+Y226+Y59+Y36+Y229+Y231</f>
        <v>0</v>
      </c>
      <c r="Z267" s="480">
        <f>+Z241+Z239+Z233+Z226+Z59+Z36+Z229+Z231</f>
        <v>40561276</v>
      </c>
      <c r="AA267" s="480">
        <f>+AA241+AA239+AA233+AA226+AA59+AA36+AA229+AA231</f>
        <v>425450000</v>
      </c>
      <c r="AB267" s="481">
        <f>+AB241+AB239+AB233+AB226+AB59+AB36+AB229+AB231</f>
        <v>0</v>
      </c>
      <c r="AC267" s="558">
        <f>+AC241+AC239+AC233+AC226+AC59+AC36+AC229+AC231+AC222</f>
        <v>7645000</v>
      </c>
    </row>
    <row r="268" spans="1:29" s="4" customFormat="1" ht="15">
      <c r="A268" s="316"/>
      <c r="B268" s="317" t="s">
        <v>489</v>
      </c>
      <c r="C268" s="318"/>
      <c r="D268" s="319"/>
      <c r="E268" s="319"/>
      <c r="F268" s="320"/>
      <c r="G268" s="320"/>
      <c r="H268" s="320"/>
      <c r="I268" s="323"/>
      <c r="J268" s="323"/>
      <c r="K268" s="323"/>
      <c r="L268" s="336"/>
      <c r="M268" s="336"/>
      <c r="N268" s="336"/>
      <c r="O268" s="337"/>
      <c r="P268" s="337"/>
      <c r="Q268" s="337"/>
      <c r="R268" s="319"/>
      <c r="S268" s="319"/>
      <c r="T268" s="319"/>
      <c r="U268" s="352"/>
      <c r="V268" s="352"/>
      <c r="W268" s="352"/>
      <c r="X268" s="482"/>
      <c r="Y268" s="319"/>
      <c r="Z268" s="319"/>
      <c r="AA268" s="352"/>
      <c r="AB268" s="352"/>
      <c r="AC268" s="352"/>
    </row>
    <row r="269" spans="1:29" s="4" customFormat="1" ht="15">
      <c r="A269" s="316"/>
      <c r="B269" s="600" t="s">
        <v>490</v>
      </c>
      <c r="C269" s="600"/>
      <c r="D269" s="600"/>
      <c r="E269" s="600"/>
      <c r="F269" s="320"/>
      <c r="G269" s="320"/>
      <c r="H269" s="320"/>
      <c r="I269" s="323"/>
      <c r="J269" s="323"/>
      <c r="K269" s="323"/>
      <c r="L269" s="336"/>
      <c r="M269" s="336"/>
      <c r="N269" s="336"/>
      <c r="O269" s="337"/>
      <c r="P269" s="337"/>
      <c r="Q269" s="337"/>
      <c r="R269" s="319"/>
      <c r="S269" s="319"/>
      <c r="T269" s="319"/>
      <c r="U269" s="352"/>
      <c r="V269" s="352"/>
      <c r="W269" s="352"/>
      <c r="X269" s="482"/>
      <c r="Y269" s="319"/>
      <c r="Z269" s="319" t="s">
        <v>506</v>
      </c>
      <c r="AA269" s="352"/>
      <c r="AB269" s="352"/>
      <c r="AC269" s="352"/>
    </row>
    <row r="270" spans="1:29" s="4" customFormat="1" ht="15">
      <c r="A270" s="316"/>
      <c r="B270" s="321" t="s">
        <v>491</v>
      </c>
      <c r="C270" s="321"/>
      <c r="D270" s="319"/>
      <c r="E270" s="319"/>
      <c r="F270" s="320"/>
      <c r="G270" s="320"/>
      <c r="H270" s="320"/>
      <c r="I270" s="323"/>
      <c r="J270" s="323"/>
      <c r="K270" s="323"/>
      <c r="L270" s="336"/>
      <c r="M270" s="336"/>
      <c r="N270" s="336"/>
      <c r="O270" s="337"/>
      <c r="P270" s="337"/>
      <c r="Q270" s="337"/>
      <c r="R270" s="319"/>
      <c r="S270" s="319"/>
      <c r="T270" s="319"/>
      <c r="U270" s="352"/>
      <c r="V270" s="352"/>
      <c r="W270" s="352"/>
      <c r="X270" s="482"/>
      <c r="Y270" s="319"/>
      <c r="Z270" s="319" t="s">
        <v>507</v>
      </c>
      <c r="AA270" s="352"/>
      <c r="AB270" s="352"/>
      <c r="AC270" s="352"/>
    </row>
    <row r="271" spans="1:29" s="4" customFormat="1" ht="15">
      <c r="A271" s="316"/>
      <c r="B271" s="321" t="s">
        <v>509</v>
      </c>
      <c r="C271" s="321"/>
      <c r="D271" s="319"/>
      <c r="E271" s="319"/>
      <c r="F271" s="320"/>
      <c r="G271" s="320"/>
      <c r="H271" s="320"/>
      <c r="I271" s="323"/>
      <c r="J271" s="323"/>
      <c r="K271" s="323"/>
      <c r="L271" s="336"/>
      <c r="M271" s="336"/>
      <c r="N271" s="336"/>
      <c r="O271" s="337"/>
      <c r="P271" s="337"/>
      <c r="Q271" s="337"/>
      <c r="R271" s="483"/>
      <c r="S271" s="319"/>
      <c r="T271" s="319"/>
      <c r="U271" s="352"/>
      <c r="V271" s="352"/>
      <c r="W271" s="352"/>
      <c r="X271" s="482"/>
      <c r="Y271" s="319"/>
      <c r="Z271" s="319" t="s">
        <v>508</v>
      </c>
      <c r="AA271" s="352"/>
      <c r="AB271" s="352"/>
      <c r="AC271" s="352"/>
    </row>
    <row r="272" spans="1:28" s="641" customFormat="1" ht="15">
      <c r="A272" s="639"/>
      <c r="B272" s="640"/>
      <c r="C272" s="640"/>
      <c r="D272" s="640"/>
      <c r="E272" s="336"/>
      <c r="F272" s="336"/>
      <c r="G272" s="336"/>
      <c r="H272" s="337"/>
      <c r="I272" s="337"/>
      <c r="J272" s="337"/>
      <c r="K272" s="336"/>
      <c r="L272" s="336"/>
      <c r="M272" s="336"/>
      <c r="N272" s="337"/>
      <c r="O272" s="337"/>
      <c r="P272" s="337"/>
      <c r="Q272" s="336"/>
      <c r="R272" s="336"/>
      <c r="S272" s="336"/>
      <c r="T272" s="337"/>
      <c r="U272" s="337"/>
      <c r="V272" s="337"/>
      <c r="W272" s="336"/>
      <c r="X272" s="336"/>
      <c r="Y272" s="336"/>
      <c r="Z272" s="337"/>
      <c r="AA272" s="337"/>
      <c r="AB272" s="337"/>
    </row>
    <row r="273" spans="1:29" s="4" customFormat="1" ht="15">
      <c r="A273" s="316"/>
      <c r="B273" s="318"/>
      <c r="C273" s="318"/>
      <c r="D273" s="319"/>
      <c r="E273" s="319"/>
      <c r="F273" s="320"/>
      <c r="G273" s="320"/>
      <c r="H273" s="320"/>
      <c r="I273" s="323"/>
      <c r="J273" s="323"/>
      <c r="K273" s="323"/>
      <c r="L273" s="336"/>
      <c r="M273" s="336"/>
      <c r="N273" s="336"/>
      <c r="O273" s="337"/>
      <c r="P273" s="337"/>
      <c r="Q273" s="337"/>
      <c r="R273" s="319"/>
      <c r="S273" s="319"/>
      <c r="T273" s="319"/>
      <c r="U273" s="352"/>
      <c r="V273" s="352"/>
      <c r="W273" s="352"/>
      <c r="X273" s="482"/>
      <c r="Y273" s="319"/>
      <c r="Z273" s="319"/>
      <c r="AA273" s="352"/>
      <c r="AB273" s="352"/>
      <c r="AC273" s="352"/>
    </row>
    <row r="274" spans="1:29" s="4" customFormat="1" ht="15">
      <c r="A274" s="316"/>
      <c r="B274" s="318"/>
      <c r="C274" s="318"/>
      <c r="D274" s="319"/>
      <c r="E274" s="319"/>
      <c r="F274" s="320"/>
      <c r="G274" s="320"/>
      <c r="H274" s="320"/>
      <c r="I274" s="323"/>
      <c r="J274" s="323"/>
      <c r="K274" s="323"/>
      <c r="L274" s="336"/>
      <c r="M274" s="336"/>
      <c r="N274" s="336"/>
      <c r="O274" s="337"/>
      <c r="P274" s="337"/>
      <c r="Q274" s="337"/>
      <c r="R274" s="319"/>
      <c r="S274" s="319"/>
      <c r="T274" s="319"/>
      <c r="U274" s="352"/>
      <c r="V274" s="352"/>
      <c r="W274" s="352"/>
      <c r="X274" s="482"/>
      <c r="Y274" s="319"/>
      <c r="Z274" s="319"/>
      <c r="AA274" s="352"/>
      <c r="AB274" s="352"/>
      <c r="AC274" s="352"/>
    </row>
    <row r="275" spans="1:29" s="4" customFormat="1" ht="15">
      <c r="A275" s="316"/>
      <c r="B275" s="318"/>
      <c r="C275" s="318"/>
      <c r="D275" s="319"/>
      <c r="E275" s="319"/>
      <c r="F275" s="320"/>
      <c r="G275" s="320"/>
      <c r="H275" s="320"/>
      <c r="I275" s="323"/>
      <c r="J275" s="323"/>
      <c r="K275" s="323"/>
      <c r="L275" s="336"/>
      <c r="M275" s="336"/>
      <c r="N275" s="336"/>
      <c r="O275" s="337"/>
      <c r="P275" s="337"/>
      <c r="Q275" s="337"/>
      <c r="R275" s="319"/>
      <c r="S275" s="319"/>
      <c r="T275" s="319"/>
      <c r="U275" s="352"/>
      <c r="V275" s="352"/>
      <c r="W275" s="352"/>
      <c r="X275" s="482"/>
      <c r="Y275" s="319"/>
      <c r="Z275" s="319"/>
      <c r="AA275" s="352"/>
      <c r="AB275" s="352"/>
      <c r="AC275" s="352"/>
    </row>
    <row r="276" spans="1:29" s="4" customFormat="1" ht="15">
      <c r="A276" s="316"/>
      <c r="B276" s="318"/>
      <c r="C276" s="318"/>
      <c r="D276" s="319"/>
      <c r="E276" s="319"/>
      <c r="F276" s="320"/>
      <c r="G276" s="320"/>
      <c r="H276" s="320"/>
      <c r="I276" s="323"/>
      <c r="J276" s="323"/>
      <c r="K276" s="323"/>
      <c r="L276" s="336"/>
      <c r="M276" s="336"/>
      <c r="N276" s="336"/>
      <c r="O276" s="337"/>
      <c r="P276" s="337"/>
      <c r="Q276" s="337"/>
      <c r="R276" s="319"/>
      <c r="S276" s="319"/>
      <c r="T276" s="319"/>
      <c r="U276" s="352"/>
      <c r="V276" s="352"/>
      <c r="W276" s="352"/>
      <c r="X276" s="482"/>
      <c r="Y276" s="319"/>
      <c r="Z276" s="319"/>
      <c r="AA276" s="352"/>
      <c r="AB276" s="352"/>
      <c r="AC276" s="352"/>
    </row>
    <row r="277" spans="1:29" s="4" customFormat="1" ht="15">
      <c r="A277" s="316"/>
      <c r="B277" s="318"/>
      <c r="C277" s="318"/>
      <c r="D277" s="319"/>
      <c r="E277" s="319"/>
      <c r="F277" s="323"/>
      <c r="G277" s="320"/>
      <c r="H277" s="320"/>
      <c r="I277" s="323"/>
      <c r="J277" s="323"/>
      <c r="K277" s="323"/>
      <c r="L277" s="337"/>
      <c r="M277" s="336"/>
      <c r="N277" s="336"/>
      <c r="O277" s="337"/>
      <c r="P277" s="337"/>
      <c r="Q277" s="337"/>
      <c r="R277" s="352"/>
      <c r="S277" s="319"/>
      <c r="T277" s="319"/>
      <c r="U277" s="352"/>
      <c r="V277" s="352"/>
      <c r="W277" s="352"/>
      <c r="X277" s="484"/>
      <c r="Y277" s="319"/>
      <c r="Z277" s="319"/>
      <c r="AA277" s="352"/>
      <c r="AB277" s="352"/>
      <c r="AC277" s="352"/>
    </row>
    <row r="278" spans="1:29" s="4" customFormat="1" ht="15">
      <c r="A278" s="316"/>
      <c r="B278" s="318"/>
      <c r="C278" s="318"/>
      <c r="D278" s="319"/>
      <c r="E278" s="319"/>
      <c r="F278" s="320"/>
      <c r="G278" s="320"/>
      <c r="H278" s="320"/>
      <c r="I278" s="323"/>
      <c r="J278" s="323"/>
      <c r="K278" s="323"/>
      <c r="L278" s="336"/>
      <c r="M278" s="336"/>
      <c r="N278" s="336"/>
      <c r="O278" s="337"/>
      <c r="P278" s="337"/>
      <c r="Q278" s="337"/>
      <c r="R278" s="319"/>
      <c r="S278" s="319"/>
      <c r="T278" s="319"/>
      <c r="U278" s="352"/>
      <c r="V278" s="352"/>
      <c r="W278" s="352"/>
      <c r="X278" s="482"/>
      <c r="Y278" s="319"/>
      <c r="Z278" s="319"/>
      <c r="AA278" s="352"/>
      <c r="AB278" s="352"/>
      <c r="AC278" s="352"/>
    </row>
    <row r="279" spans="1:29" s="4" customFormat="1" ht="15">
      <c r="A279" s="316"/>
      <c r="B279" s="318"/>
      <c r="C279" s="318"/>
      <c r="D279" s="319"/>
      <c r="E279" s="319"/>
      <c r="F279" s="323"/>
      <c r="G279" s="323"/>
      <c r="H279" s="323"/>
      <c r="I279" s="323"/>
      <c r="J279" s="323"/>
      <c r="K279" s="323"/>
      <c r="L279" s="337"/>
      <c r="M279" s="337"/>
      <c r="N279" s="337"/>
      <c r="O279" s="337"/>
      <c r="P279" s="337"/>
      <c r="Q279" s="337"/>
      <c r="R279" s="352"/>
      <c r="S279" s="352"/>
      <c r="T279" s="352"/>
      <c r="U279" s="352"/>
      <c r="V279" s="352"/>
      <c r="W279" s="352"/>
      <c r="X279" s="484"/>
      <c r="Y279" s="352"/>
      <c r="Z279" s="352"/>
      <c r="AA279" s="352"/>
      <c r="AB279" s="352"/>
      <c r="AC279" s="352"/>
    </row>
    <row r="280" spans="1:29" s="4" customFormat="1" ht="15">
      <c r="A280" s="316"/>
      <c r="B280" s="318"/>
      <c r="C280" s="318"/>
      <c r="D280" s="319"/>
      <c r="E280" s="319"/>
      <c r="F280" s="320"/>
      <c r="G280" s="320"/>
      <c r="H280" s="320"/>
      <c r="I280" s="320"/>
      <c r="J280" s="320"/>
      <c r="K280" s="320"/>
      <c r="L280" s="336"/>
      <c r="M280" s="336"/>
      <c r="N280" s="336"/>
      <c r="O280" s="336"/>
      <c r="P280" s="336"/>
      <c r="Q280" s="336"/>
      <c r="R280" s="319"/>
      <c r="S280" s="319"/>
      <c r="T280" s="319"/>
      <c r="U280" s="319"/>
      <c r="V280" s="319"/>
      <c r="W280" s="319"/>
      <c r="X280" s="482"/>
      <c r="Y280" s="319"/>
      <c r="Z280" s="319"/>
      <c r="AA280" s="319"/>
      <c r="AB280" s="319"/>
      <c r="AC280" s="319"/>
    </row>
    <row r="281" spans="1:29" s="4" customFormat="1" ht="15">
      <c r="A281" s="321"/>
      <c r="B281" s="321"/>
      <c r="C281" s="321"/>
      <c r="D281" s="321"/>
      <c r="E281" s="319"/>
      <c r="F281" s="320"/>
      <c r="G281" s="320"/>
      <c r="H281" s="320"/>
      <c r="I281" s="320"/>
      <c r="J281" s="320"/>
      <c r="K281" s="320"/>
      <c r="L281" s="336"/>
      <c r="M281" s="336"/>
      <c r="N281" s="336"/>
      <c r="O281" s="336"/>
      <c r="P281" s="336"/>
      <c r="Q281" s="336"/>
      <c r="R281" s="319"/>
      <c r="S281" s="319"/>
      <c r="T281" s="319"/>
      <c r="U281" s="319"/>
      <c r="V281" s="319"/>
      <c r="W281" s="319"/>
      <c r="X281" s="482"/>
      <c r="Y281" s="319"/>
      <c r="Z281" s="319"/>
      <c r="AA281" s="319"/>
      <c r="AB281" s="319"/>
      <c r="AC281" s="319"/>
    </row>
    <row r="282" spans="1:29" s="4" customFormat="1" ht="15">
      <c r="A282" s="321"/>
      <c r="B282" s="321"/>
      <c r="C282" s="321"/>
      <c r="D282" s="321"/>
      <c r="E282" s="324"/>
      <c r="F282" s="325"/>
      <c r="G282" s="325"/>
      <c r="H282" s="325"/>
      <c r="I282" s="326"/>
      <c r="J282" s="326"/>
      <c r="K282" s="326"/>
      <c r="L282" s="338"/>
      <c r="M282" s="338"/>
      <c r="N282" s="338"/>
      <c r="O282" s="339"/>
      <c r="P282" s="339"/>
      <c r="Q282" s="339"/>
      <c r="R282" s="353"/>
      <c r="S282" s="353"/>
      <c r="T282" s="353"/>
      <c r="U282" s="324"/>
      <c r="V282" s="324"/>
      <c r="W282" s="324"/>
      <c r="X282" s="353"/>
      <c r="Y282" s="353"/>
      <c r="Z282" s="353"/>
      <c r="AA282" s="324"/>
      <c r="AB282" s="324"/>
      <c r="AC282" s="324"/>
    </row>
    <row r="283" spans="1:29" s="4" customFormat="1" ht="15">
      <c r="A283" s="321"/>
      <c r="B283" s="321"/>
      <c r="C283" s="321"/>
      <c r="D283" s="321"/>
      <c r="E283" s="324"/>
      <c r="F283" s="325"/>
      <c r="G283" s="325"/>
      <c r="H283" s="325"/>
      <c r="I283" s="326"/>
      <c r="J283" s="326"/>
      <c r="K283" s="326"/>
      <c r="L283" s="338"/>
      <c r="M283" s="338"/>
      <c r="N283" s="338"/>
      <c r="O283" s="339"/>
      <c r="P283" s="339"/>
      <c r="Q283" s="339"/>
      <c r="R283" s="353"/>
      <c r="S283" s="353"/>
      <c r="T283" s="353"/>
      <c r="U283" s="324"/>
      <c r="V283" s="324"/>
      <c r="W283" s="324"/>
      <c r="X283" s="353"/>
      <c r="Y283" s="353"/>
      <c r="Z283" s="353"/>
      <c r="AA283" s="324"/>
      <c r="AB283" s="324"/>
      <c r="AC283" s="324"/>
    </row>
    <row r="284" spans="1:29" s="4" customFormat="1" ht="15">
      <c r="A284" s="321"/>
      <c r="B284" s="321"/>
      <c r="C284" s="321"/>
      <c r="D284" s="321"/>
      <c r="E284" s="324"/>
      <c r="F284" s="325"/>
      <c r="G284" s="325"/>
      <c r="H284" s="325"/>
      <c r="I284" s="326"/>
      <c r="J284" s="326"/>
      <c r="K284" s="326"/>
      <c r="L284" s="338"/>
      <c r="M284" s="338"/>
      <c r="N284" s="338"/>
      <c r="O284" s="339"/>
      <c r="P284" s="339"/>
      <c r="Q284" s="339"/>
      <c r="R284" s="353"/>
      <c r="S284" s="353"/>
      <c r="T284" s="353"/>
      <c r="U284" s="324"/>
      <c r="V284" s="324"/>
      <c r="W284" s="324"/>
      <c r="X284" s="353"/>
      <c r="Y284" s="353"/>
      <c r="Z284" s="353"/>
      <c r="AA284" s="324"/>
      <c r="AB284" s="324"/>
      <c r="AC284" s="324"/>
    </row>
    <row r="285" spans="1:29" s="4" customFormat="1" ht="15">
      <c r="A285" s="321"/>
      <c r="B285" s="321"/>
      <c r="C285" s="321"/>
      <c r="D285" s="321"/>
      <c r="E285" s="324"/>
      <c r="F285" s="325"/>
      <c r="G285" s="326"/>
      <c r="H285" s="325"/>
      <c r="I285" s="326"/>
      <c r="J285" s="326"/>
      <c r="K285" s="326"/>
      <c r="L285" s="338"/>
      <c r="M285" s="339"/>
      <c r="N285" s="338"/>
      <c r="O285" s="339"/>
      <c r="P285" s="339"/>
      <c r="Q285" s="339"/>
      <c r="R285" s="353"/>
      <c r="S285" s="324"/>
      <c r="T285" s="353"/>
      <c r="U285" s="324"/>
      <c r="V285" s="324"/>
      <c r="W285" s="324"/>
      <c r="X285" s="353"/>
      <c r="Y285" s="324"/>
      <c r="Z285" s="353"/>
      <c r="AA285" s="324"/>
      <c r="AB285" s="324"/>
      <c r="AC285" s="324"/>
    </row>
    <row r="286" spans="1:29" s="4" customFormat="1" ht="15">
      <c r="A286" s="321"/>
      <c r="B286" s="321"/>
      <c r="C286" s="321"/>
      <c r="D286" s="321"/>
      <c r="E286" s="324"/>
      <c r="F286" s="325"/>
      <c r="G286" s="325"/>
      <c r="H286" s="325"/>
      <c r="I286" s="326"/>
      <c r="J286" s="326"/>
      <c r="K286" s="326"/>
      <c r="L286" s="338"/>
      <c r="M286" s="338"/>
      <c r="N286" s="338"/>
      <c r="O286" s="339"/>
      <c r="P286" s="339"/>
      <c r="Q286" s="339"/>
      <c r="R286" s="353"/>
      <c r="S286" s="353"/>
      <c r="T286" s="353"/>
      <c r="U286" s="324"/>
      <c r="V286" s="324"/>
      <c r="W286" s="324"/>
      <c r="X286" s="353"/>
      <c r="Y286" s="353"/>
      <c r="Z286" s="353"/>
      <c r="AA286" s="324"/>
      <c r="AB286" s="324"/>
      <c r="AC286" s="324"/>
    </row>
    <row r="287" spans="1:29" s="4" customFormat="1" ht="15">
      <c r="A287" s="321"/>
      <c r="B287" s="321"/>
      <c r="C287" s="321"/>
      <c r="D287" s="321"/>
      <c r="E287" s="324"/>
      <c r="F287" s="325"/>
      <c r="G287" s="325"/>
      <c r="H287" s="325"/>
      <c r="I287" s="326"/>
      <c r="J287" s="326"/>
      <c r="K287" s="326"/>
      <c r="L287" s="338"/>
      <c r="M287" s="338"/>
      <c r="N287" s="338"/>
      <c r="O287" s="339"/>
      <c r="P287" s="339"/>
      <c r="Q287" s="339"/>
      <c r="R287" s="353"/>
      <c r="S287" s="353"/>
      <c r="T287" s="353"/>
      <c r="U287" s="324"/>
      <c r="V287" s="324"/>
      <c r="W287" s="324"/>
      <c r="X287" s="353"/>
      <c r="Y287" s="353"/>
      <c r="Z287" s="353"/>
      <c r="AA287" s="324"/>
      <c r="AB287" s="324"/>
      <c r="AC287" s="324"/>
    </row>
    <row r="288" spans="1:29" s="4" customFormat="1" ht="15">
      <c r="A288" s="321"/>
      <c r="B288" s="321"/>
      <c r="C288" s="321"/>
      <c r="D288" s="321"/>
      <c r="E288" s="324"/>
      <c r="F288" s="325"/>
      <c r="G288" s="325"/>
      <c r="H288" s="325"/>
      <c r="I288" s="326"/>
      <c r="J288" s="326"/>
      <c r="K288" s="326"/>
      <c r="L288" s="338"/>
      <c r="M288" s="338"/>
      <c r="N288" s="338"/>
      <c r="O288" s="339"/>
      <c r="P288" s="339"/>
      <c r="Q288" s="339"/>
      <c r="R288" s="353"/>
      <c r="S288" s="353"/>
      <c r="T288" s="353"/>
      <c r="U288" s="324"/>
      <c r="V288" s="324"/>
      <c r="W288" s="324"/>
      <c r="X288" s="353"/>
      <c r="Y288" s="353"/>
      <c r="Z288" s="353"/>
      <c r="AA288" s="324"/>
      <c r="AB288" s="324"/>
      <c r="AC288" s="324"/>
    </row>
    <row r="289" spans="1:29" s="4" customFormat="1" ht="15">
      <c r="A289" s="321"/>
      <c r="B289" s="321"/>
      <c r="C289" s="321"/>
      <c r="D289" s="321"/>
      <c r="E289" s="324"/>
      <c r="F289" s="325"/>
      <c r="G289" s="325"/>
      <c r="H289" s="325"/>
      <c r="I289" s="326"/>
      <c r="J289" s="326"/>
      <c r="K289" s="326"/>
      <c r="L289" s="338"/>
      <c r="M289" s="338"/>
      <c r="N289" s="338"/>
      <c r="O289" s="339"/>
      <c r="P289" s="339"/>
      <c r="Q289" s="339"/>
      <c r="R289" s="353"/>
      <c r="S289" s="353"/>
      <c r="T289" s="353"/>
      <c r="U289" s="324"/>
      <c r="V289" s="324"/>
      <c r="W289" s="324"/>
      <c r="X289" s="353"/>
      <c r="Y289" s="353"/>
      <c r="Z289" s="353"/>
      <c r="AA289" s="324"/>
      <c r="AB289" s="324"/>
      <c r="AC289" s="324"/>
    </row>
    <row r="290" spans="1:29" s="4" customFormat="1" ht="15">
      <c r="A290" s="321"/>
      <c r="B290" s="321"/>
      <c r="C290" s="321"/>
      <c r="D290" s="327"/>
      <c r="E290" s="328"/>
      <c r="F290" s="329"/>
      <c r="G290" s="329"/>
      <c r="H290" s="325"/>
      <c r="I290" s="329"/>
      <c r="J290" s="329"/>
      <c r="K290" s="329"/>
      <c r="L290" s="340"/>
      <c r="M290" s="340"/>
      <c r="N290" s="338"/>
      <c r="O290" s="340"/>
      <c r="P290" s="340"/>
      <c r="Q290" s="340"/>
      <c r="R290" s="328"/>
      <c r="S290" s="328"/>
      <c r="T290" s="353"/>
      <c r="U290" s="328"/>
      <c r="V290" s="328"/>
      <c r="W290" s="328"/>
      <c r="X290" s="485"/>
      <c r="Y290" s="328"/>
      <c r="Z290" s="353"/>
      <c r="AA290" s="328"/>
      <c r="AB290" s="328"/>
      <c r="AC290" s="328"/>
    </row>
    <row r="291" spans="1:29" s="4" customFormat="1" ht="15">
      <c r="A291" s="321"/>
      <c r="B291" s="321"/>
      <c r="C291" s="321"/>
      <c r="D291" s="321"/>
      <c r="E291" s="319"/>
      <c r="F291" s="323"/>
      <c r="G291" s="323"/>
      <c r="H291" s="325"/>
      <c r="I291" s="323"/>
      <c r="J291" s="320"/>
      <c r="K291" s="320"/>
      <c r="L291" s="337"/>
      <c r="M291" s="337"/>
      <c r="N291" s="338"/>
      <c r="O291" s="337"/>
      <c r="P291" s="336"/>
      <c r="Q291" s="336"/>
      <c r="R291" s="352"/>
      <c r="S291" s="352"/>
      <c r="T291" s="353"/>
      <c r="U291" s="352"/>
      <c r="V291" s="319"/>
      <c r="W291" s="319"/>
      <c r="X291" s="484"/>
      <c r="Y291" s="352"/>
      <c r="Z291" s="353"/>
      <c r="AA291" s="352"/>
      <c r="AB291" s="319"/>
      <c r="AC291" s="319"/>
    </row>
    <row r="292" spans="1:29" s="4" customFormat="1" ht="15">
      <c r="A292" s="321"/>
      <c r="B292" s="321"/>
      <c r="C292" s="321"/>
      <c r="D292" s="321"/>
      <c r="E292" s="321"/>
      <c r="F292" s="330"/>
      <c r="G292" s="330"/>
      <c r="H292" s="325"/>
      <c r="I292" s="331"/>
      <c r="J292" s="331"/>
      <c r="K292" s="331"/>
      <c r="L292" s="341"/>
      <c r="M292" s="341"/>
      <c r="N292" s="338"/>
      <c r="O292" s="342"/>
      <c r="P292" s="342"/>
      <c r="Q292" s="342"/>
      <c r="R292" s="354"/>
      <c r="S292" s="354"/>
      <c r="T292" s="353"/>
      <c r="U292" s="321"/>
      <c r="V292" s="321"/>
      <c r="W292" s="321"/>
      <c r="X292" s="486"/>
      <c r="Y292" s="354"/>
      <c r="Z292" s="353"/>
      <c r="AA292" s="321"/>
      <c r="AB292" s="321"/>
      <c r="AC292" s="321"/>
    </row>
    <row r="293" spans="1:29" s="4" customFormat="1" ht="15">
      <c r="A293" s="321"/>
      <c r="B293" s="321"/>
      <c r="C293" s="321"/>
      <c r="D293" s="321"/>
      <c r="E293" s="321"/>
      <c r="F293" s="331"/>
      <c r="G293" s="331"/>
      <c r="H293" s="331"/>
      <c r="I293" s="331"/>
      <c r="J293" s="331"/>
      <c r="K293" s="331"/>
      <c r="L293" s="342"/>
      <c r="M293" s="342"/>
      <c r="N293" s="342"/>
      <c r="O293" s="342"/>
      <c r="P293" s="342"/>
      <c r="Q293" s="342"/>
      <c r="R293" s="321"/>
      <c r="S293" s="321"/>
      <c r="T293" s="321"/>
      <c r="U293" s="321"/>
      <c r="V293" s="321"/>
      <c r="W293" s="321"/>
      <c r="X293" s="487"/>
      <c r="Y293" s="321"/>
      <c r="Z293" s="321"/>
      <c r="AA293" s="321"/>
      <c r="AB293" s="321"/>
      <c r="AC293" s="321"/>
    </row>
    <row r="294" spans="1:29" s="4" customFormat="1" ht="15">
      <c r="A294" s="321"/>
      <c r="B294" s="321"/>
      <c r="C294" s="321"/>
      <c r="D294" s="321"/>
      <c r="E294" s="321"/>
      <c r="F294" s="331"/>
      <c r="G294" s="331"/>
      <c r="H294" s="331"/>
      <c r="I294" s="331"/>
      <c r="J294" s="331"/>
      <c r="K294" s="331"/>
      <c r="L294" s="342"/>
      <c r="M294" s="342"/>
      <c r="N294" s="342"/>
      <c r="O294" s="342"/>
      <c r="P294" s="342"/>
      <c r="Q294" s="342"/>
      <c r="R294" s="321"/>
      <c r="S294" s="321"/>
      <c r="T294" s="321"/>
      <c r="U294" s="321"/>
      <c r="V294" s="321"/>
      <c r="W294" s="321"/>
      <c r="X294" s="487"/>
      <c r="Y294" s="321"/>
      <c r="Z294" s="321"/>
      <c r="AA294" s="321"/>
      <c r="AB294" s="321"/>
      <c r="AC294" s="321"/>
    </row>
    <row r="295" spans="1:29" s="4" customFormat="1" ht="15">
      <c r="A295" s="321"/>
      <c r="B295" s="321"/>
      <c r="C295" s="321"/>
      <c r="D295" s="321"/>
      <c r="E295" s="321"/>
      <c r="F295" s="331"/>
      <c r="G295" s="331"/>
      <c r="H295" s="331"/>
      <c r="I295" s="331"/>
      <c r="J295" s="331"/>
      <c r="K295" s="331"/>
      <c r="L295" s="342"/>
      <c r="M295" s="342"/>
      <c r="N295" s="342"/>
      <c r="O295" s="342"/>
      <c r="P295" s="342"/>
      <c r="Q295" s="342"/>
      <c r="R295" s="321"/>
      <c r="S295" s="321"/>
      <c r="T295" s="321"/>
      <c r="U295" s="321"/>
      <c r="V295" s="321"/>
      <c r="W295" s="321"/>
      <c r="X295" s="487"/>
      <c r="Y295" s="321"/>
      <c r="Z295" s="321"/>
      <c r="AA295" s="321"/>
      <c r="AB295" s="321"/>
      <c r="AC295" s="321"/>
    </row>
    <row r="296" spans="1:29" s="4" customFormat="1" ht="15">
      <c r="A296" s="321"/>
      <c r="B296" s="321"/>
      <c r="C296" s="321"/>
      <c r="D296" s="321"/>
      <c r="E296" s="321"/>
      <c r="F296" s="331"/>
      <c r="G296" s="331"/>
      <c r="H296" s="331"/>
      <c r="I296" s="331"/>
      <c r="J296" s="331"/>
      <c r="K296" s="331"/>
      <c r="L296" s="342"/>
      <c r="M296" s="342"/>
      <c r="N296" s="342"/>
      <c r="O296" s="342"/>
      <c r="P296" s="342"/>
      <c r="Q296" s="342"/>
      <c r="R296" s="321"/>
      <c r="S296" s="321"/>
      <c r="T296" s="321"/>
      <c r="U296" s="321"/>
      <c r="V296" s="321"/>
      <c r="W296" s="321"/>
      <c r="X296" s="487"/>
      <c r="Y296" s="321"/>
      <c r="Z296" s="321"/>
      <c r="AA296" s="321"/>
      <c r="AB296" s="321"/>
      <c r="AC296" s="321"/>
    </row>
    <row r="297" spans="1:29" s="4" customFormat="1" ht="15">
      <c r="A297" s="321"/>
      <c r="B297" s="321"/>
      <c r="C297" s="321"/>
      <c r="D297" s="321"/>
      <c r="E297" s="324"/>
      <c r="F297" s="330"/>
      <c r="G297" s="330"/>
      <c r="H297" s="331"/>
      <c r="I297" s="331"/>
      <c r="J297" s="331"/>
      <c r="K297" s="331"/>
      <c r="L297" s="341"/>
      <c r="M297" s="341"/>
      <c r="N297" s="342"/>
      <c r="O297" s="342"/>
      <c r="P297" s="342"/>
      <c r="Q297" s="342"/>
      <c r="R297" s="354"/>
      <c r="S297" s="354"/>
      <c r="T297" s="321"/>
      <c r="U297" s="321"/>
      <c r="V297" s="321"/>
      <c r="W297" s="321"/>
      <c r="X297" s="486"/>
      <c r="Y297" s="354"/>
      <c r="Z297" s="321"/>
      <c r="AA297" s="321"/>
      <c r="AB297" s="321"/>
      <c r="AC297" s="321"/>
    </row>
    <row r="298" spans="1:29" s="4" customFormat="1" ht="15">
      <c r="A298" s="321"/>
      <c r="B298" s="321"/>
      <c r="C298" s="321"/>
      <c r="D298" s="321"/>
      <c r="E298" s="324"/>
      <c r="F298" s="330"/>
      <c r="G298" s="330"/>
      <c r="H298" s="331"/>
      <c r="I298" s="331"/>
      <c r="J298" s="331"/>
      <c r="K298" s="331"/>
      <c r="L298" s="341"/>
      <c r="M298" s="341"/>
      <c r="N298" s="342"/>
      <c r="O298" s="342"/>
      <c r="P298" s="342"/>
      <c r="Q298" s="342"/>
      <c r="R298" s="354"/>
      <c r="S298" s="354"/>
      <c r="T298" s="321"/>
      <c r="U298" s="321"/>
      <c r="V298" s="321"/>
      <c r="W298" s="321"/>
      <c r="X298" s="486"/>
      <c r="Y298" s="354"/>
      <c r="Z298" s="321"/>
      <c r="AA298" s="321"/>
      <c r="AB298" s="321"/>
      <c r="AC298" s="321"/>
    </row>
    <row r="299" spans="1:29" s="4" customFormat="1" ht="15">
      <c r="A299" s="321"/>
      <c r="B299" s="321"/>
      <c r="C299" s="321"/>
      <c r="D299" s="321"/>
      <c r="E299" s="324"/>
      <c r="F299" s="330"/>
      <c r="G299" s="330"/>
      <c r="H299" s="331"/>
      <c r="I299" s="331"/>
      <c r="J299" s="331"/>
      <c r="K299" s="331"/>
      <c r="L299" s="341"/>
      <c r="M299" s="341"/>
      <c r="N299" s="342"/>
      <c r="O299" s="342"/>
      <c r="P299" s="342"/>
      <c r="Q299" s="342"/>
      <c r="R299" s="354"/>
      <c r="S299" s="354"/>
      <c r="T299" s="321"/>
      <c r="U299" s="321"/>
      <c r="V299" s="321"/>
      <c r="W299" s="321"/>
      <c r="X299" s="486"/>
      <c r="Y299" s="354"/>
      <c r="Z299" s="321"/>
      <c r="AA299" s="321"/>
      <c r="AB299" s="321"/>
      <c r="AC299" s="321"/>
    </row>
    <row r="300" spans="1:29" s="4" customFormat="1" ht="15">
      <c r="A300" s="321"/>
      <c r="B300" s="321"/>
      <c r="C300" s="321"/>
      <c r="D300" s="321"/>
      <c r="E300" s="324"/>
      <c r="F300" s="330"/>
      <c r="G300" s="330"/>
      <c r="H300" s="331"/>
      <c r="I300" s="331"/>
      <c r="J300" s="331"/>
      <c r="K300" s="331"/>
      <c r="L300" s="341"/>
      <c r="M300" s="341"/>
      <c r="N300" s="342"/>
      <c r="O300" s="342"/>
      <c r="P300" s="342"/>
      <c r="Q300" s="342"/>
      <c r="R300" s="354"/>
      <c r="S300" s="354"/>
      <c r="T300" s="321"/>
      <c r="U300" s="321"/>
      <c r="V300" s="321"/>
      <c r="W300" s="321"/>
      <c r="X300" s="486"/>
      <c r="Y300" s="354"/>
      <c r="Z300" s="321"/>
      <c r="AA300" s="321"/>
      <c r="AB300" s="321"/>
      <c r="AC300" s="321"/>
    </row>
    <row r="301" spans="1:29" s="4" customFormat="1" ht="15">
      <c r="A301" s="321"/>
      <c r="B301" s="321"/>
      <c r="C301" s="321"/>
      <c r="D301" s="321"/>
      <c r="E301" s="324"/>
      <c r="F301" s="330"/>
      <c r="G301" s="330"/>
      <c r="H301" s="331"/>
      <c r="I301" s="331"/>
      <c r="J301" s="331"/>
      <c r="K301" s="331"/>
      <c r="L301" s="341"/>
      <c r="M301" s="341"/>
      <c r="N301" s="342"/>
      <c r="O301" s="342"/>
      <c r="P301" s="342"/>
      <c r="Q301" s="342"/>
      <c r="R301" s="354"/>
      <c r="S301" s="354"/>
      <c r="T301" s="321"/>
      <c r="U301" s="321"/>
      <c r="V301" s="321"/>
      <c r="W301" s="321"/>
      <c r="X301" s="486"/>
      <c r="Y301" s="354"/>
      <c r="Z301" s="321"/>
      <c r="AA301" s="321"/>
      <c r="AB301" s="321"/>
      <c r="AC301" s="321"/>
    </row>
    <row r="302" spans="1:29" s="4" customFormat="1" ht="15">
      <c r="A302" s="321"/>
      <c r="B302" s="321"/>
      <c r="C302" s="321"/>
      <c r="D302" s="321"/>
      <c r="E302" s="324"/>
      <c r="F302" s="330"/>
      <c r="G302" s="330"/>
      <c r="H302" s="331"/>
      <c r="I302" s="331"/>
      <c r="J302" s="331"/>
      <c r="K302" s="331"/>
      <c r="L302" s="341"/>
      <c r="M302" s="341"/>
      <c r="N302" s="342"/>
      <c r="O302" s="342"/>
      <c r="P302" s="342"/>
      <c r="Q302" s="342"/>
      <c r="R302" s="354"/>
      <c r="S302" s="354"/>
      <c r="T302" s="321"/>
      <c r="U302" s="321"/>
      <c r="V302" s="321"/>
      <c r="W302" s="321"/>
      <c r="X302" s="486"/>
      <c r="Y302" s="354"/>
      <c r="Z302" s="321"/>
      <c r="AA302" s="321"/>
      <c r="AB302" s="321"/>
      <c r="AC302" s="321"/>
    </row>
    <row r="303" spans="1:29" s="4" customFormat="1" ht="15">
      <c r="A303" s="321"/>
      <c r="B303" s="321"/>
      <c r="C303" s="321"/>
      <c r="D303" s="321"/>
      <c r="E303" s="324"/>
      <c r="F303" s="330"/>
      <c r="G303" s="330"/>
      <c r="H303" s="331"/>
      <c r="I303" s="331"/>
      <c r="J303" s="331"/>
      <c r="K303" s="331"/>
      <c r="L303" s="341"/>
      <c r="M303" s="341"/>
      <c r="N303" s="342"/>
      <c r="O303" s="342"/>
      <c r="P303" s="342"/>
      <c r="Q303" s="342"/>
      <c r="R303" s="354"/>
      <c r="S303" s="354"/>
      <c r="T303" s="321"/>
      <c r="U303" s="321"/>
      <c r="V303" s="321"/>
      <c r="W303" s="321"/>
      <c r="X303" s="486"/>
      <c r="Y303" s="354"/>
      <c r="Z303" s="321"/>
      <c r="AA303" s="321"/>
      <c r="AB303" s="321"/>
      <c r="AC303" s="321"/>
    </row>
    <row r="304" spans="1:29" s="4" customFormat="1" ht="15">
      <c r="A304" s="321"/>
      <c r="B304" s="321"/>
      <c r="C304" s="321"/>
      <c r="D304" s="321"/>
      <c r="E304" s="321"/>
      <c r="F304" s="330"/>
      <c r="G304" s="330"/>
      <c r="H304" s="331"/>
      <c r="I304" s="331"/>
      <c r="J304" s="331"/>
      <c r="K304" s="331"/>
      <c r="L304" s="341"/>
      <c r="M304" s="341"/>
      <c r="N304" s="342"/>
      <c r="O304" s="342"/>
      <c r="P304" s="342"/>
      <c r="Q304" s="342"/>
      <c r="R304" s="354"/>
      <c r="S304" s="354"/>
      <c r="T304" s="321"/>
      <c r="U304" s="321"/>
      <c r="V304" s="321"/>
      <c r="W304" s="321"/>
      <c r="X304" s="486"/>
      <c r="Y304" s="354"/>
      <c r="Z304" s="321"/>
      <c r="AA304" s="321"/>
      <c r="AB304" s="321"/>
      <c r="AC304" s="321"/>
    </row>
    <row r="305" spans="1:29" s="4" customFormat="1" ht="15">
      <c r="A305" s="321"/>
      <c r="B305" s="321"/>
      <c r="C305" s="321"/>
      <c r="D305" s="321"/>
      <c r="E305" s="321"/>
      <c r="F305" s="330"/>
      <c r="G305" s="330"/>
      <c r="H305" s="331"/>
      <c r="I305" s="331"/>
      <c r="J305" s="331"/>
      <c r="K305" s="331"/>
      <c r="L305" s="341"/>
      <c r="M305" s="341"/>
      <c r="N305" s="342"/>
      <c r="O305" s="342"/>
      <c r="P305" s="342"/>
      <c r="Q305" s="342"/>
      <c r="R305" s="354"/>
      <c r="S305" s="354"/>
      <c r="T305" s="321"/>
      <c r="U305" s="321"/>
      <c r="V305" s="321"/>
      <c r="W305" s="321"/>
      <c r="X305" s="486"/>
      <c r="Y305" s="354"/>
      <c r="Z305" s="321"/>
      <c r="AA305" s="321"/>
      <c r="AB305" s="321"/>
      <c r="AC305" s="321"/>
    </row>
    <row r="306" spans="1:29" s="4" customFormat="1" ht="15">
      <c r="A306" s="321"/>
      <c r="B306" s="321"/>
      <c r="C306" s="321"/>
      <c r="D306" s="321"/>
      <c r="E306" s="321"/>
      <c r="F306" s="330"/>
      <c r="G306" s="330"/>
      <c r="H306" s="331"/>
      <c r="I306" s="331"/>
      <c r="J306" s="331"/>
      <c r="K306" s="331"/>
      <c r="L306" s="341"/>
      <c r="M306" s="341"/>
      <c r="N306" s="342"/>
      <c r="O306" s="342"/>
      <c r="P306" s="342"/>
      <c r="Q306" s="342"/>
      <c r="R306" s="354"/>
      <c r="S306" s="354"/>
      <c r="T306" s="321"/>
      <c r="U306" s="321"/>
      <c r="V306" s="321"/>
      <c r="W306" s="321"/>
      <c r="X306" s="486"/>
      <c r="Y306" s="354"/>
      <c r="Z306" s="321"/>
      <c r="AA306" s="321"/>
      <c r="AB306" s="321"/>
      <c r="AC306" s="321"/>
    </row>
    <row r="307" spans="1:29" s="4" customFormat="1" ht="15">
      <c r="A307" s="321"/>
      <c r="B307" s="321"/>
      <c r="C307" s="321"/>
      <c r="D307" s="321"/>
      <c r="E307" s="321"/>
      <c r="F307" s="331"/>
      <c r="G307" s="331"/>
      <c r="H307" s="331"/>
      <c r="I307" s="331"/>
      <c r="J307" s="331"/>
      <c r="K307" s="331"/>
      <c r="L307" s="342"/>
      <c r="M307" s="342"/>
      <c r="N307" s="342"/>
      <c r="O307" s="342"/>
      <c r="P307" s="342"/>
      <c r="Q307" s="342"/>
      <c r="R307" s="321"/>
      <c r="S307" s="321"/>
      <c r="T307" s="321"/>
      <c r="U307" s="321"/>
      <c r="V307" s="321"/>
      <c r="W307" s="321"/>
      <c r="X307" s="487"/>
      <c r="Y307" s="321"/>
      <c r="Z307" s="321"/>
      <c r="AA307" s="321"/>
      <c r="AB307" s="321"/>
      <c r="AC307" s="321"/>
    </row>
    <row r="308" spans="1:29" s="4" customFormat="1" ht="15">
      <c r="A308" s="321"/>
      <c r="B308" s="321"/>
      <c r="C308" s="321"/>
      <c r="D308" s="321"/>
      <c r="E308" s="321"/>
      <c r="F308" s="331"/>
      <c r="G308" s="331"/>
      <c r="H308" s="331"/>
      <c r="I308" s="331"/>
      <c r="J308" s="331"/>
      <c r="K308" s="331"/>
      <c r="L308" s="342"/>
      <c r="M308" s="342"/>
      <c r="N308" s="342"/>
      <c r="O308" s="342"/>
      <c r="P308" s="342"/>
      <c r="Q308" s="342"/>
      <c r="R308" s="321"/>
      <c r="S308" s="321"/>
      <c r="T308" s="321"/>
      <c r="U308" s="321"/>
      <c r="V308" s="321"/>
      <c r="W308" s="321"/>
      <c r="X308" s="487"/>
      <c r="Y308" s="321"/>
      <c r="Z308" s="321"/>
      <c r="AA308" s="321"/>
      <c r="AB308" s="321"/>
      <c r="AC308" s="321"/>
    </row>
    <row r="309" spans="1:29" s="4" customFormat="1" ht="15">
      <c r="A309" s="321"/>
      <c r="B309" s="321"/>
      <c r="C309" s="321"/>
      <c r="D309" s="321"/>
      <c r="E309" s="321"/>
      <c r="F309" s="331"/>
      <c r="G309" s="331"/>
      <c r="H309" s="331"/>
      <c r="I309" s="331"/>
      <c r="J309" s="331"/>
      <c r="K309" s="331"/>
      <c r="L309" s="342"/>
      <c r="M309" s="342"/>
      <c r="N309" s="342"/>
      <c r="O309" s="342"/>
      <c r="P309" s="342"/>
      <c r="Q309" s="342"/>
      <c r="R309" s="321"/>
      <c r="S309" s="321"/>
      <c r="T309" s="321"/>
      <c r="U309" s="321"/>
      <c r="V309" s="321"/>
      <c r="W309" s="321"/>
      <c r="X309" s="487"/>
      <c r="Y309" s="321"/>
      <c r="Z309" s="321"/>
      <c r="AA309" s="321"/>
      <c r="AB309" s="321"/>
      <c r="AC309" s="321"/>
    </row>
    <row r="310" spans="1:29" s="4" customFormat="1" ht="15">
      <c r="A310" s="321"/>
      <c r="B310" s="321"/>
      <c r="C310" s="321"/>
      <c r="D310" s="321"/>
      <c r="E310" s="321"/>
      <c r="F310" s="331"/>
      <c r="G310" s="331"/>
      <c r="H310" s="331"/>
      <c r="I310" s="331"/>
      <c r="J310" s="331"/>
      <c r="K310" s="331"/>
      <c r="L310" s="342"/>
      <c r="M310" s="342"/>
      <c r="N310" s="342"/>
      <c r="O310" s="342"/>
      <c r="P310" s="342"/>
      <c r="Q310" s="342"/>
      <c r="R310" s="321"/>
      <c r="S310" s="321"/>
      <c r="T310" s="321"/>
      <c r="U310" s="321"/>
      <c r="V310" s="321"/>
      <c r="W310" s="321"/>
      <c r="X310" s="487"/>
      <c r="Y310" s="321"/>
      <c r="Z310" s="321"/>
      <c r="AA310" s="321"/>
      <c r="AB310" s="321"/>
      <c r="AC310" s="321"/>
    </row>
    <row r="311" spans="1:29" s="4" customFormat="1" ht="15">
      <c r="A311" s="321"/>
      <c r="B311" s="321"/>
      <c r="C311" s="321"/>
      <c r="D311" s="321"/>
      <c r="E311" s="321"/>
      <c r="F311" s="331"/>
      <c r="G311" s="331"/>
      <c r="H311" s="331"/>
      <c r="I311" s="331"/>
      <c r="J311" s="331"/>
      <c r="K311" s="331"/>
      <c r="L311" s="342"/>
      <c r="M311" s="342"/>
      <c r="N311" s="342"/>
      <c r="O311" s="342"/>
      <c r="P311" s="342"/>
      <c r="Q311" s="342"/>
      <c r="R311" s="321"/>
      <c r="S311" s="321"/>
      <c r="T311" s="321"/>
      <c r="U311" s="321"/>
      <c r="V311" s="321"/>
      <c r="W311" s="321"/>
      <c r="X311" s="487"/>
      <c r="Y311" s="321"/>
      <c r="Z311" s="321"/>
      <c r="AA311" s="321"/>
      <c r="AB311" s="321"/>
      <c r="AC311" s="321"/>
    </row>
    <row r="312" spans="1:29" s="4" customFormat="1" ht="15">
      <c r="A312" s="321"/>
      <c r="B312" s="321"/>
      <c r="C312" s="321"/>
      <c r="D312" s="321"/>
      <c r="E312" s="321"/>
      <c r="F312" s="331"/>
      <c r="G312" s="331"/>
      <c r="H312" s="331"/>
      <c r="I312" s="331"/>
      <c r="J312" s="331"/>
      <c r="K312" s="331"/>
      <c r="L312" s="342"/>
      <c r="M312" s="342"/>
      <c r="N312" s="342"/>
      <c r="O312" s="342"/>
      <c r="P312" s="342"/>
      <c r="Q312" s="342"/>
      <c r="R312" s="321"/>
      <c r="S312" s="321"/>
      <c r="T312" s="321"/>
      <c r="U312" s="321"/>
      <c r="V312" s="321"/>
      <c r="W312" s="321"/>
      <c r="X312" s="487"/>
      <c r="Y312" s="321"/>
      <c r="Z312" s="321"/>
      <c r="AA312" s="321"/>
      <c r="AB312" s="321"/>
      <c r="AC312" s="321"/>
    </row>
    <row r="313" spans="1:29" s="4" customFormat="1" ht="15">
      <c r="A313" s="321"/>
      <c r="B313" s="321"/>
      <c r="C313" s="321"/>
      <c r="D313" s="321"/>
      <c r="E313" s="321"/>
      <c r="F313" s="331"/>
      <c r="G313" s="331"/>
      <c r="H313" s="331"/>
      <c r="I313" s="331"/>
      <c r="J313" s="331"/>
      <c r="K313" s="331"/>
      <c r="L313" s="342"/>
      <c r="M313" s="342"/>
      <c r="N313" s="342"/>
      <c r="O313" s="342"/>
      <c r="P313" s="342"/>
      <c r="Q313" s="342"/>
      <c r="R313" s="321"/>
      <c r="S313" s="321"/>
      <c r="T313" s="321"/>
      <c r="U313" s="321"/>
      <c r="V313" s="321"/>
      <c r="W313" s="321"/>
      <c r="X313" s="487"/>
      <c r="Y313" s="321"/>
      <c r="Z313" s="321"/>
      <c r="AA313" s="321"/>
      <c r="AB313" s="321"/>
      <c r="AC313" s="321"/>
    </row>
    <row r="314" spans="1:29" s="4" customFormat="1" ht="15">
      <c r="A314" s="321"/>
      <c r="B314" s="321"/>
      <c r="C314" s="321"/>
      <c r="D314" s="321"/>
      <c r="E314" s="321"/>
      <c r="F314" s="331"/>
      <c r="G314" s="331"/>
      <c r="H314" s="331"/>
      <c r="I314" s="331"/>
      <c r="J314" s="331"/>
      <c r="K314" s="331"/>
      <c r="L314" s="342"/>
      <c r="M314" s="342"/>
      <c r="N314" s="342"/>
      <c r="O314" s="342"/>
      <c r="P314" s="342"/>
      <c r="Q314" s="342"/>
      <c r="R314" s="321"/>
      <c r="S314" s="321"/>
      <c r="T314" s="321"/>
      <c r="U314" s="321"/>
      <c r="V314" s="321"/>
      <c r="W314" s="321"/>
      <c r="X314" s="487"/>
      <c r="Y314" s="321"/>
      <c r="Z314" s="321"/>
      <c r="AA314" s="321"/>
      <c r="AB314" s="321"/>
      <c r="AC314" s="321"/>
    </row>
    <row r="315" spans="1:29" s="4" customFormat="1" ht="15">
      <c r="A315" s="321"/>
      <c r="B315" s="321"/>
      <c r="C315" s="321"/>
      <c r="D315" s="321"/>
      <c r="E315" s="321"/>
      <c r="F315" s="331"/>
      <c r="G315" s="331"/>
      <c r="H315" s="331"/>
      <c r="I315" s="331"/>
      <c r="J315" s="331"/>
      <c r="K315" s="331"/>
      <c r="L315" s="342"/>
      <c r="M315" s="342"/>
      <c r="N315" s="342"/>
      <c r="O315" s="342"/>
      <c r="P315" s="342"/>
      <c r="Q315" s="342"/>
      <c r="R315" s="321"/>
      <c r="S315" s="321"/>
      <c r="T315" s="321"/>
      <c r="U315" s="321"/>
      <c r="V315" s="321"/>
      <c r="W315" s="321"/>
      <c r="X315" s="487"/>
      <c r="Y315" s="321"/>
      <c r="Z315" s="321"/>
      <c r="AA315" s="321"/>
      <c r="AB315" s="321"/>
      <c r="AC315" s="321"/>
    </row>
    <row r="316" spans="1:29" s="4" customFormat="1" ht="15">
      <c r="A316" s="321"/>
      <c r="B316" s="321"/>
      <c r="C316" s="321"/>
      <c r="D316" s="321"/>
      <c r="E316" s="321"/>
      <c r="F316" s="331"/>
      <c r="G316" s="331"/>
      <c r="H316" s="331"/>
      <c r="I316" s="331"/>
      <c r="J316" s="331"/>
      <c r="K316" s="331"/>
      <c r="L316" s="342"/>
      <c r="M316" s="342"/>
      <c r="N316" s="342"/>
      <c r="O316" s="342"/>
      <c r="P316" s="342"/>
      <c r="Q316" s="342"/>
      <c r="R316" s="321"/>
      <c r="S316" s="321"/>
      <c r="T316" s="321"/>
      <c r="U316" s="321"/>
      <c r="V316" s="321"/>
      <c r="W316" s="321"/>
      <c r="X316" s="487"/>
      <c r="Y316" s="321"/>
      <c r="Z316" s="321"/>
      <c r="AA316" s="321"/>
      <c r="AB316" s="321"/>
      <c r="AC316" s="321"/>
    </row>
    <row r="317" spans="1:29" s="4" customFormat="1" ht="15">
      <c r="A317" s="321"/>
      <c r="B317" s="321"/>
      <c r="C317" s="321"/>
      <c r="D317" s="321"/>
      <c r="E317" s="321"/>
      <c r="F317" s="331"/>
      <c r="G317" s="331"/>
      <c r="H317" s="331"/>
      <c r="I317" s="331"/>
      <c r="J317" s="331"/>
      <c r="K317" s="331"/>
      <c r="L317" s="342"/>
      <c r="M317" s="342"/>
      <c r="N317" s="342"/>
      <c r="O317" s="342"/>
      <c r="P317" s="342"/>
      <c r="Q317" s="342"/>
      <c r="R317" s="321"/>
      <c r="S317" s="321"/>
      <c r="T317" s="321"/>
      <c r="U317" s="321"/>
      <c r="V317" s="321"/>
      <c r="W317" s="321"/>
      <c r="X317" s="487"/>
      <c r="Y317" s="321"/>
      <c r="Z317" s="321"/>
      <c r="AA317" s="321"/>
      <c r="AB317" s="321"/>
      <c r="AC317" s="321"/>
    </row>
    <row r="318" spans="1:29" s="4" customFormat="1" ht="15">
      <c r="A318" s="321"/>
      <c r="B318" s="321"/>
      <c r="C318" s="321"/>
      <c r="D318" s="321"/>
      <c r="E318" s="321"/>
      <c r="F318" s="331"/>
      <c r="G318" s="331"/>
      <c r="H318" s="331"/>
      <c r="I318" s="331"/>
      <c r="J318" s="331"/>
      <c r="K318" s="331"/>
      <c r="L318" s="342"/>
      <c r="M318" s="342"/>
      <c r="N318" s="342"/>
      <c r="O318" s="342"/>
      <c r="P318" s="342"/>
      <c r="Q318" s="342"/>
      <c r="R318" s="321"/>
      <c r="S318" s="321"/>
      <c r="T318" s="321"/>
      <c r="U318" s="321"/>
      <c r="V318" s="321"/>
      <c r="W318" s="321"/>
      <c r="X318" s="487"/>
      <c r="Y318" s="321"/>
      <c r="Z318" s="321"/>
      <c r="AA318" s="321"/>
      <c r="AB318" s="321"/>
      <c r="AC318" s="321"/>
    </row>
    <row r="319" spans="1:29" s="4" customFormat="1" ht="15">
      <c r="A319" s="321"/>
      <c r="B319" s="321"/>
      <c r="C319" s="321"/>
      <c r="D319" s="321"/>
      <c r="E319" s="321"/>
      <c r="F319" s="331"/>
      <c r="G319" s="331"/>
      <c r="H319" s="331"/>
      <c r="I319" s="331"/>
      <c r="J319" s="331"/>
      <c r="K319" s="331"/>
      <c r="L319" s="342"/>
      <c r="M319" s="342"/>
      <c r="N319" s="342"/>
      <c r="O319" s="342"/>
      <c r="P319" s="342"/>
      <c r="Q319" s="342"/>
      <c r="R319" s="321"/>
      <c r="S319" s="321"/>
      <c r="T319" s="321"/>
      <c r="U319" s="321"/>
      <c r="V319" s="321"/>
      <c r="W319" s="321"/>
      <c r="X319" s="487"/>
      <c r="Y319" s="321"/>
      <c r="Z319" s="321"/>
      <c r="AA319" s="321"/>
      <c r="AB319" s="321"/>
      <c r="AC319" s="321"/>
    </row>
    <row r="320" spans="1:29" s="4" customFormat="1" ht="15">
      <c r="A320" s="321"/>
      <c r="B320" s="321"/>
      <c r="C320" s="321"/>
      <c r="D320" s="321"/>
      <c r="E320" s="321"/>
      <c r="F320" s="331"/>
      <c r="G320" s="331"/>
      <c r="H320" s="331"/>
      <c r="I320" s="331"/>
      <c r="J320" s="331"/>
      <c r="K320" s="331"/>
      <c r="L320" s="342"/>
      <c r="M320" s="342"/>
      <c r="N320" s="342"/>
      <c r="O320" s="342"/>
      <c r="P320" s="342"/>
      <c r="Q320" s="342"/>
      <c r="R320" s="321"/>
      <c r="S320" s="321"/>
      <c r="T320" s="321"/>
      <c r="U320" s="321"/>
      <c r="V320" s="321"/>
      <c r="W320" s="321"/>
      <c r="X320" s="487"/>
      <c r="Y320" s="321"/>
      <c r="Z320" s="321"/>
      <c r="AA320" s="321"/>
      <c r="AB320" s="321"/>
      <c r="AC320" s="321"/>
    </row>
    <row r="321" spans="1:29" s="4" customFormat="1" ht="15">
      <c r="A321" s="321"/>
      <c r="B321" s="321"/>
      <c r="C321" s="321"/>
      <c r="D321" s="321"/>
      <c r="E321" s="321"/>
      <c r="F321" s="331"/>
      <c r="G321" s="331"/>
      <c r="H321" s="331"/>
      <c r="I321" s="331"/>
      <c r="J321" s="331"/>
      <c r="K321" s="331"/>
      <c r="L321" s="342"/>
      <c r="M321" s="342"/>
      <c r="N321" s="342"/>
      <c r="O321" s="342"/>
      <c r="P321" s="342"/>
      <c r="Q321" s="342"/>
      <c r="R321" s="321"/>
      <c r="S321" s="321"/>
      <c r="T321" s="321"/>
      <c r="U321" s="321"/>
      <c r="V321" s="321"/>
      <c r="W321" s="321"/>
      <c r="X321" s="487"/>
      <c r="Y321" s="321"/>
      <c r="Z321" s="321"/>
      <c r="AA321" s="321"/>
      <c r="AB321" s="321"/>
      <c r="AC321" s="321"/>
    </row>
    <row r="322" spans="1:29" s="4" customFormat="1" ht="15">
      <c r="A322" s="321"/>
      <c r="B322" s="321"/>
      <c r="C322" s="321"/>
      <c r="D322" s="321"/>
      <c r="E322" s="321"/>
      <c r="F322" s="331"/>
      <c r="G322" s="331"/>
      <c r="H322" s="331"/>
      <c r="I322" s="331"/>
      <c r="J322" s="331"/>
      <c r="K322" s="331"/>
      <c r="L322" s="342"/>
      <c r="M322" s="342"/>
      <c r="N322" s="342"/>
      <c r="O322" s="342"/>
      <c r="P322" s="342"/>
      <c r="Q322" s="342"/>
      <c r="R322" s="321"/>
      <c r="S322" s="321"/>
      <c r="T322" s="321"/>
      <c r="U322" s="321"/>
      <c r="V322" s="321"/>
      <c r="W322" s="321"/>
      <c r="X322" s="487"/>
      <c r="Y322" s="321"/>
      <c r="Z322" s="321"/>
      <c r="AA322" s="321"/>
      <c r="AB322" s="321"/>
      <c r="AC322" s="321"/>
    </row>
    <row r="323" spans="1:29" s="4" customFormat="1" ht="15">
      <c r="A323" s="321"/>
      <c r="B323" s="321"/>
      <c r="C323" s="321"/>
      <c r="D323" s="321"/>
      <c r="E323" s="321"/>
      <c r="F323" s="331"/>
      <c r="G323" s="331"/>
      <c r="H323" s="331"/>
      <c r="I323" s="331"/>
      <c r="J323" s="331"/>
      <c r="K323" s="331"/>
      <c r="L323" s="342"/>
      <c r="M323" s="342"/>
      <c r="N323" s="342"/>
      <c r="O323" s="342"/>
      <c r="P323" s="342"/>
      <c r="Q323" s="342"/>
      <c r="R323" s="321"/>
      <c r="S323" s="321"/>
      <c r="T323" s="321"/>
      <c r="U323" s="321"/>
      <c r="V323" s="321"/>
      <c r="W323" s="321"/>
      <c r="X323" s="487"/>
      <c r="Y323" s="321"/>
      <c r="Z323" s="321"/>
      <c r="AA323" s="321"/>
      <c r="AB323" s="321"/>
      <c r="AC323" s="321"/>
    </row>
    <row r="324" spans="1:29" s="4" customFormat="1" ht="15">
      <c r="A324" s="321"/>
      <c r="B324" s="321"/>
      <c r="C324" s="321"/>
      <c r="D324" s="321"/>
      <c r="E324" s="321"/>
      <c r="F324" s="331"/>
      <c r="G324" s="331"/>
      <c r="H324" s="331"/>
      <c r="I324" s="331"/>
      <c r="J324" s="331"/>
      <c r="K324" s="331"/>
      <c r="L324" s="342"/>
      <c r="M324" s="342"/>
      <c r="N324" s="342"/>
      <c r="O324" s="342"/>
      <c r="P324" s="342"/>
      <c r="Q324" s="342"/>
      <c r="R324" s="321"/>
      <c r="S324" s="321"/>
      <c r="T324" s="321"/>
      <c r="U324" s="321"/>
      <c r="V324" s="321"/>
      <c r="W324" s="321"/>
      <c r="X324" s="487"/>
      <c r="Y324" s="321"/>
      <c r="Z324" s="321"/>
      <c r="AA324" s="321"/>
      <c r="AB324" s="321"/>
      <c r="AC324" s="321"/>
    </row>
    <row r="325" spans="1:29" s="4" customFormat="1" ht="15">
      <c r="A325" s="321"/>
      <c r="B325" s="321"/>
      <c r="C325" s="321"/>
      <c r="D325" s="321"/>
      <c r="E325" s="321"/>
      <c r="F325" s="331"/>
      <c r="G325" s="331"/>
      <c r="H325" s="331"/>
      <c r="I325" s="331"/>
      <c r="J325" s="331"/>
      <c r="K325" s="331"/>
      <c r="L325" s="342"/>
      <c r="M325" s="342"/>
      <c r="N325" s="342"/>
      <c r="O325" s="342"/>
      <c r="P325" s="342"/>
      <c r="Q325" s="342"/>
      <c r="R325" s="321"/>
      <c r="S325" s="321"/>
      <c r="T325" s="321"/>
      <c r="U325" s="321"/>
      <c r="V325" s="321"/>
      <c r="W325" s="321"/>
      <c r="X325" s="487"/>
      <c r="Y325" s="321"/>
      <c r="Z325" s="321"/>
      <c r="AA325" s="321"/>
      <c r="AB325" s="321"/>
      <c r="AC325" s="321"/>
    </row>
    <row r="326" spans="1:29" s="4" customFormat="1" ht="15">
      <c r="A326" s="321"/>
      <c r="B326" s="321"/>
      <c r="C326" s="321"/>
      <c r="D326" s="321"/>
      <c r="E326" s="321"/>
      <c r="F326" s="331"/>
      <c r="G326" s="331"/>
      <c r="H326" s="331"/>
      <c r="I326" s="331"/>
      <c r="J326" s="331"/>
      <c r="K326" s="331"/>
      <c r="L326" s="342"/>
      <c r="M326" s="342"/>
      <c r="N326" s="342"/>
      <c r="O326" s="342"/>
      <c r="P326" s="342"/>
      <c r="Q326" s="342"/>
      <c r="R326" s="321"/>
      <c r="S326" s="321"/>
      <c r="T326" s="321"/>
      <c r="U326" s="321"/>
      <c r="V326" s="321"/>
      <c r="W326" s="321"/>
      <c r="X326" s="487"/>
      <c r="Y326" s="321"/>
      <c r="Z326" s="321"/>
      <c r="AA326" s="321"/>
      <c r="AB326" s="321"/>
      <c r="AC326" s="321"/>
    </row>
    <row r="327" spans="1:29" s="4" customFormat="1" ht="15">
      <c r="A327" s="321"/>
      <c r="B327" s="321"/>
      <c r="C327" s="321"/>
      <c r="D327" s="321"/>
      <c r="E327" s="321"/>
      <c r="F327" s="331"/>
      <c r="G327" s="331"/>
      <c r="H327" s="331"/>
      <c r="I327" s="331"/>
      <c r="J327" s="331"/>
      <c r="K327" s="331"/>
      <c r="L327" s="342"/>
      <c r="M327" s="342"/>
      <c r="N327" s="342"/>
      <c r="O327" s="342"/>
      <c r="P327" s="342"/>
      <c r="Q327" s="342"/>
      <c r="R327" s="321"/>
      <c r="S327" s="321"/>
      <c r="T327" s="321"/>
      <c r="U327" s="321"/>
      <c r="V327" s="321"/>
      <c r="W327" s="321"/>
      <c r="X327" s="487"/>
      <c r="Y327" s="321"/>
      <c r="Z327" s="321"/>
      <c r="AA327" s="321"/>
      <c r="AB327" s="321"/>
      <c r="AC327" s="321"/>
    </row>
    <row r="328" spans="1:29" s="4" customFormat="1" ht="15">
      <c r="A328" s="321"/>
      <c r="B328" s="321"/>
      <c r="C328" s="321"/>
      <c r="D328" s="321"/>
      <c r="E328" s="321"/>
      <c r="F328" s="331"/>
      <c r="G328" s="331"/>
      <c r="H328" s="331"/>
      <c r="I328" s="331"/>
      <c r="J328" s="331"/>
      <c r="K328" s="331"/>
      <c r="L328" s="342"/>
      <c r="M328" s="342"/>
      <c r="N328" s="342"/>
      <c r="O328" s="342"/>
      <c r="P328" s="342"/>
      <c r="Q328" s="342"/>
      <c r="R328" s="321"/>
      <c r="S328" s="321"/>
      <c r="T328" s="321"/>
      <c r="U328" s="321"/>
      <c r="V328" s="321"/>
      <c r="W328" s="321"/>
      <c r="X328" s="487"/>
      <c r="Y328" s="321"/>
      <c r="Z328" s="321"/>
      <c r="AA328" s="321"/>
      <c r="AB328" s="321"/>
      <c r="AC328" s="321"/>
    </row>
    <row r="329" spans="1:29" s="4" customFormat="1" ht="15">
      <c r="A329" s="321"/>
      <c r="B329" s="321"/>
      <c r="C329" s="321"/>
      <c r="D329" s="321"/>
      <c r="E329" s="321"/>
      <c r="F329" s="331"/>
      <c r="G329" s="331"/>
      <c r="H329" s="331"/>
      <c r="I329" s="331"/>
      <c r="J329" s="331"/>
      <c r="K329" s="331"/>
      <c r="L329" s="342"/>
      <c r="M329" s="342"/>
      <c r="N329" s="342"/>
      <c r="O329" s="342"/>
      <c r="P329" s="342"/>
      <c r="Q329" s="342"/>
      <c r="R329" s="321"/>
      <c r="S329" s="321"/>
      <c r="T329" s="321"/>
      <c r="U329" s="321"/>
      <c r="V329" s="321"/>
      <c r="W329" s="321"/>
      <c r="X329" s="487"/>
      <c r="Y329" s="321"/>
      <c r="Z329" s="321"/>
      <c r="AA329" s="321"/>
      <c r="AB329" s="321"/>
      <c r="AC329" s="321"/>
    </row>
    <row r="330" spans="1:29" s="4" customFormat="1" ht="15">
      <c r="A330" s="321"/>
      <c r="B330" s="321"/>
      <c r="C330" s="321"/>
      <c r="D330" s="321"/>
      <c r="E330" s="321"/>
      <c r="F330" s="331"/>
      <c r="G330" s="331"/>
      <c r="H330" s="331"/>
      <c r="I330" s="331"/>
      <c r="J330" s="331"/>
      <c r="K330" s="331"/>
      <c r="L330" s="342"/>
      <c r="M330" s="342"/>
      <c r="N330" s="342"/>
      <c r="O330" s="342"/>
      <c r="P330" s="342"/>
      <c r="Q330" s="342"/>
      <c r="R330" s="321"/>
      <c r="S330" s="321"/>
      <c r="T330" s="321"/>
      <c r="U330" s="321"/>
      <c r="V330" s="321"/>
      <c r="W330" s="321"/>
      <c r="X330" s="487"/>
      <c r="Y330" s="321"/>
      <c r="Z330" s="321"/>
      <c r="AA330" s="321"/>
      <c r="AB330" s="321"/>
      <c r="AC330" s="321"/>
    </row>
    <row r="331" spans="1:29" s="4" customFormat="1" ht="15">
      <c r="A331" s="321"/>
      <c r="B331" s="321"/>
      <c r="C331" s="321"/>
      <c r="D331" s="321"/>
      <c r="E331" s="321"/>
      <c r="F331" s="331"/>
      <c r="G331" s="331"/>
      <c r="H331" s="331"/>
      <c r="I331" s="331"/>
      <c r="J331" s="331"/>
      <c r="K331" s="331"/>
      <c r="L331" s="342"/>
      <c r="M331" s="342"/>
      <c r="N331" s="342"/>
      <c r="O331" s="342"/>
      <c r="P331" s="342"/>
      <c r="Q331" s="342"/>
      <c r="R331" s="321"/>
      <c r="S331" s="321"/>
      <c r="T331" s="321"/>
      <c r="U331" s="321"/>
      <c r="V331" s="321"/>
      <c r="W331" s="321"/>
      <c r="X331" s="487"/>
      <c r="Y331" s="321"/>
      <c r="Z331" s="321"/>
      <c r="AA331" s="321"/>
      <c r="AB331" s="321"/>
      <c r="AC331" s="321"/>
    </row>
    <row r="332" spans="1:29" s="4" customFormat="1" ht="15">
      <c r="A332" s="321"/>
      <c r="B332" s="321"/>
      <c r="C332" s="321"/>
      <c r="D332" s="321"/>
      <c r="E332" s="321"/>
      <c r="F332" s="331"/>
      <c r="G332" s="331"/>
      <c r="H332" s="331"/>
      <c r="I332" s="331"/>
      <c r="J332" s="331"/>
      <c r="K332" s="331"/>
      <c r="L332" s="342"/>
      <c r="M332" s="342"/>
      <c r="N332" s="342"/>
      <c r="O332" s="342"/>
      <c r="P332" s="342"/>
      <c r="Q332" s="342"/>
      <c r="R332" s="321"/>
      <c r="S332" s="321"/>
      <c r="T332" s="321"/>
      <c r="U332" s="321"/>
      <c r="V332" s="321"/>
      <c r="W332" s="321"/>
      <c r="X332" s="487"/>
      <c r="Y332" s="321"/>
      <c r="Z332" s="321"/>
      <c r="AA332" s="321"/>
      <c r="AB332" s="321"/>
      <c r="AC332" s="321"/>
    </row>
    <row r="333" spans="1:29" s="4" customFormat="1" ht="15">
      <c r="A333" s="321"/>
      <c r="B333" s="321"/>
      <c r="C333" s="321"/>
      <c r="D333" s="321"/>
      <c r="E333" s="321"/>
      <c r="F333" s="331"/>
      <c r="G333" s="331"/>
      <c r="H333" s="331"/>
      <c r="I333" s="331"/>
      <c r="J333" s="331"/>
      <c r="K333" s="331"/>
      <c r="L333" s="342"/>
      <c r="M333" s="342"/>
      <c r="N333" s="342"/>
      <c r="O333" s="342"/>
      <c r="P333" s="342"/>
      <c r="Q333" s="342"/>
      <c r="R333" s="321"/>
      <c r="S333" s="321"/>
      <c r="T333" s="321"/>
      <c r="U333" s="321"/>
      <c r="V333" s="321"/>
      <c r="W333" s="321"/>
      <c r="X333" s="487"/>
      <c r="Y333" s="321"/>
      <c r="Z333" s="321"/>
      <c r="AA333" s="321"/>
      <c r="AB333" s="321"/>
      <c r="AC333" s="321"/>
    </row>
    <row r="334" spans="1:29" s="4" customFormat="1" ht="15">
      <c r="A334" s="321"/>
      <c r="B334" s="321"/>
      <c r="C334" s="321"/>
      <c r="D334" s="321"/>
      <c r="E334" s="321"/>
      <c r="F334" s="331"/>
      <c r="G334" s="331"/>
      <c r="H334" s="331"/>
      <c r="I334" s="331"/>
      <c r="J334" s="331"/>
      <c r="K334" s="331"/>
      <c r="L334" s="342"/>
      <c r="M334" s="342"/>
      <c r="N334" s="342"/>
      <c r="O334" s="342"/>
      <c r="P334" s="342"/>
      <c r="Q334" s="342"/>
      <c r="R334" s="321"/>
      <c r="S334" s="321"/>
      <c r="T334" s="321"/>
      <c r="U334" s="321"/>
      <c r="V334" s="321"/>
      <c r="W334" s="321"/>
      <c r="X334" s="487"/>
      <c r="Y334" s="321"/>
      <c r="Z334" s="321"/>
      <c r="AA334" s="321"/>
      <c r="AB334" s="321"/>
      <c r="AC334" s="321"/>
    </row>
    <row r="335" spans="1:29" s="4" customFormat="1" ht="15">
      <c r="A335" s="321"/>
      <c r="B335" s="321"/>
      <c r="C335" s="321"/>
      <c r="D335" s="321"/>
      <c r="E335" s="321"/>
      <c r="F335" s="331"/>
      <c r="G335" s="331"/>
      <c r="H335" s="331"/>
      <c r="I335" s="331"/>
      <c r="J335" s="331"/>
      <c r="K335" s="331"/>
      <c r="L335" s="342"/>
      <c r="M335" s="342"/>
      <c r="N335" s="342"/>
      <c r="O335" s="342"/>
      <c r="P335" s="342"/>
      <c r="Q335" s="342"/>
      <c r="R335" s="321"/>
      <c r="S335" s="321"/>
      <c r="T335" s="321"/>
      <c r="U335" s="321"/>
      <c r="V335" s="321"/>
      <c r="W335" s="321"/>
      <c r="X335" s="487"/>
      <c r="Y335" s="321"/>
      <c r="Z335" s="321"/>
      <c r="AA335" s="321"/>
      <c r="AB335" s="321"/>
      <c r="AC335" s="321"/>
    </row>
    <row r="336" spans="1:29" s="4" customFormat="1" ht="15">
      <c r="A336" s="321"/>
      <c r="B336" s="321"/>
      <c r="C336" s="321"/>
      <c r="D336" s="321"/>
      <c r="E336" s="321"/>
      <c r="F336" s="331"/>
      <c r="G336" s="331"/>
      <c r="H336" s="331"/>
      <c r="I336" s="331"/>
      <c r="J336" s="331"/>
      <c r="K336" s="331"/>
      <c r="L336" s="342"/>
      <c r="M336" s="342"/>
      <c r="N336" s="342"/>
      <c r="O336" s="342"/>
      <c r="P336" s="342"/>
      <c r="Q336" s="342"/>
      <c r="R336" s="321"/>
      <c r="S336" s="321"/>
      <c r="T336" s="321"/>
      <c r="U336" s="321"/>
      <c r="V336" s="321"/>
      <c r="W336" s="321"/>
      <c r="X336" s="487"/>
      <c r="Y336" s="321"/>
      <c r="Z336" s="321"/>
      <c r="AA336" s="321"/>
      <c r="AB336" s="321"/>
      <c r="AC336" s="321"/>
    </row>
    <row r="337" spans="1:29" s="4" customFormat="1" ht="15">
      <c r="A337" s="321"/>
      <c r="B337" s="321"/>
      <c r="C337" s="321"/>
      <c r="D337" s="321"/>
      <c r="E337" s="321"/>
      <c r="F337" s="331"/>
      <c r="G337" s="331"/>
      <c r="H337" s="331"/>
      <c r="I337" s="331"/>
      <c r="J337" s="331"/>
      <c r="K337" s="331"/>
      <c r="L337" s="342"/>
      <c r="M337" s="342"/>
      <c r="N337" s="342"/>
      <c r="O337" s="342"/>
      <c r="P337" s="342"/>
      <c r="Q337" s="342"/>
      <c r="R337" s="321"/>
      <c r="S337" s="321"/>
      <c r="T337" s="321"/>
      <c r="U337" s="321"/>
      <c r="V337" s="321"/>
      <c r="W337" s="321"/>
      <c r="X337" s="487"/>
      <c r="Y337" s="321"/>
      <c r="Z337" s="321"/>
      <c r="AA337" s="321"/>
      <c r="AB337" s="321"/>
      <c r="AC337" s="321"/>
    </row>
    <row r="338" spans="1:29" s="4" customFormat="1" ht="15">
      <c r="A338" s="321"/>
      <c r="B338" s="321"/>
      <c r="C338" s="321"/>
      <c r="D338" s="321"/>
      <c r="E338" s="321"/>
      <c r="F338" s="331"/>
      <c r="G338" s="331"/>
      <c r="H338" s="331"/>
      <c r="I338" s="331"/>
      <c r="J338" s="331"/>
      <c r="K338" s="331"/>
      <c r="L338" s="342"/>
      <c r="M338" s="342"/>
      <c r="N338" s="342"/>
      <c r="O338" s="342"/>
      <c r="P338" s="342"/>
      <c r="Q338" s="342"/>
      <c r="R338" s="321"/>
      <c r="S338" s="321"/>
      <c r="T338" s="321"/>
      <c r="U338" s="321"/>
      <c r="V338" s="321"/>
      <c r="W338" s="321"/>
      <c r="X338" s="487"/>
      <c r="Y338" s="321"/>
      <c r="Z338" s="321"/>
      <c r="AA338" s="321"/>
      <c r="AB338" s="321"/>
      <c r="AC338" s="321"/>
    </row>
    <row r="339" spans="1:29" s="4" customFormat="1" ht="15">
      <c r="A339" s="321"/>
      <c r="B339" s="321"/>
      <c r="C339" s="321"/>
      <c r="D339" s="321"/>
      <c r="E339" s="321"/>
      <c r="F339" s="331"/>
      <c r="G339" s="331"/>
      <c r="H339" s="331"/>
      <c r="I339" s="331"/>
      <c r="J339" s="331"/>
      <c r="K339" s="331"/>
      <c r="L339" s="342"/>
      <c r="M339" s="342"/>
      <c r="N339" s="342"/>
      <c r="O339" s="342"/>
      <c r="P339" s="342"/>
      <c r="Q339" s="342"/>
      <c r="R339" s="321"/>
      <c r="S339" s="321"/>
      <c r="T339" s="321"/>
      <c r="U339" s="321"/>
      <c r="V339" s="321"/>
      <c r="W339" s="321"/>
      <c r="X339" s="487"/>
      <c r="Y339" s="321"/>
      <c r="Z339" s="321"/>
      <c r="AA339" s="321"/>
      <c r="AB339" s="321"/>
      <c r="AC339" s="321"/>
    </row>
    <row r="340" spans="1:29" s="4" customFormat="1" ht="15">
      <c r="A340" s="321"/>
      <c r="B340" s="321"/>
      <c r="C340" s="321"/>
      <c r="D340" s="321"/>
      <c r="E340" s="321"/>
      <c r="F340" s="331"/>
      <c r="G340" s="331"/>
      <c r="H340" s="331"/>
      <c r="I340" s="331"/>
      <c r="J340" s="331"/>
      <c r="K340" s="331"/>
      <c r="L340" s="342"/>
      <c r="M340" s="342"/>
      <c r="N340" s="342"/>
      <c r="O340" s="342"/>
      <c r="P340" s="342"/>
      <c r="Q340" s="342"/>
      <c r="R340" s="321"/>
      <c r="S340" s="321"/>
      <c r="T340" s="321"/>
      <c r="U340" s="321"/>
      <c r="V340" s="321"/>
      <c r="W340" s="321"/>
      <c r="X340" s="487"/>
      <c r="Y340" s="321"/>
      <c r="Z340" s="321"/>
      <c r="AA340" s="321"/>
      <c r="AB340" s="321"/>
      <c r="AC340" s="321"/>
    </row>
    <row r="341" spans="1:29" s="4" customFormat="1" ht="15">
      <c r="A341" s="321"/>
      <c r="B341" s="321"/>
      <c r="C341" s="321"/>
      <c r="D341" s="321"/>
      <c r="E341" s="321"/>
      <c r="F341" s="331"/>
      <c r="G341" s="331"/>
      <c r="H341" s="331"/>
      <c r="I341" s="331"/>
      <c r="J341" s="331"/>
      <c r="K341" s="331"/>
      <c r="L341" s="342"/>
      <c r="M341" s="342"/>
      <c r="N341" s="342"/>
      <c r="O341" s="342"/>
      <c r="P341" s="342"/>
      <c r="Q341" s="342"/>
      <c r="R341" s="321"/>
      <c r="S341" s="321"/>
      <c r="T341" s="321"/>
      <c r="U341" s="321"/>
      <c r="V341" s="321"/>
      <c r="W341" s="321"/>
      <c r="X341" s="487"/>
      <c r="Y341" s="321"/>
      <c r="Z341" s="321"/>
      <c r="AA341" s="321"/>
      <c r="AB341" s="321"/>
      <c r="AC341" s="321"/>
    </row>
    <row r="342" spans="1:29" s="4" customFormat="1" ht="15">
      <c r="A342" s="321"/>
      <c r="B342" s="321"/>
      <c r="C342" s="321"/>
      <c r="D342" s="321"/>
      <c r="E342" s="321"/>
      <c r="F342" s="331"/>
      <c r="G342" s="331"/>
      <c r="H342" s="331"/>
      <c r="I342" s="331"/>
      <c r="J342" s="331"/>
      <c r="K342" s="331"/>
      <c r="L342" s="342"/>
      <c r="M342" s="342"/>
      <c r="N342" s="342"/>
      <c r="O342" s="342"/>
      <c r="P342" s="342"/>
      <c r="Q342" s="342"/>
      <c r="R342" s="321"/>
      <c r="S342" s="321"/>
      <c r="T342" s="321"/>
      <c r="U342" s="321"/>
      <c r="V342" s="321"/>
      <c r="W342" s="321"/>
      <c r="X342" s="487"/>
      <c r="Y342" s="321"/>
      <c r="Z342" s="321"/>
      <c r="AA342" s="321"/>
      <c r="AB342" s="321"/>
      <c r="AC342" s="321"/>
    </row>
    <row r="343" spans="1:29" s="4" customFormat="1" ht="15">
      <c r="A343" s="321"/>
      <c r="B343" s="321"/>
      <c r="C343" s="321"/>
      <c r="D343" s="321"/>
      <c r="E343" s="321"/>
      <c r="F343" s="331"/>
      <c r="G343" s="331"/>
      <c r="H343" s="331"/>
      <c r="I343" s="331"/>
      <c r="J343" s="331"/>
      <c r="K343" s="331"/>
      <c r="L343" s="342"/>
      <c r="M343" s="342"/>
      <c r="N343" s="342"/>
      <c r="O343" s="342"/>
      <c r="P343" s="342"/>
      <c r="Q343" s="342"/>
      <c r="R343" s="321"/>
      <c r="S343" s="321"/>
      <c r="T343" s="321"/>
      <c r="U343" s="321"/>
      <c r="V343" s="321"/>
      <c r="W343" s="321"/>
      <c r="X343" s="487"/>
      <c r="Y343" s="321"/>
      <c r="Z343" s="321"/>
      <c r="AA343" s="321"/>
      <c r="AB343" s="321"/>
      <c r="AC343" s="321"/>
    </row>
    <row r="344" spans="1:29" s="4" customFormat="1" ht="15">
      <c r="A344" s="321"/>
      <c r="B344" s="321"/>
      <c r="C344" s="321"/>
      <c r="D344" s="321"/>
      <c r="E344" s="321"/>
      <c r="F344" s="331"/>
      <c r="G344" s="331"/>
      <c r="H344" s="331"/>
      <c r="I344" s="331"/>
      <c r="J344" s="331"/>
      <c r="K344" s="331"/>
      <c r="L344" s="342"/>
      <c r="M344" s="342"/>
      <c r="N344" s="342"/>
      <c r="O344" s="342"/>
      <c r="P344" s="342"/>
      <c r="Q344" s="342"/>
      <c r="R344" s="321"/>
      <c r="S344" s="321"/>
      <c r="T344" s="321"/>
      <c r="U344" s="321"/>
      <c r="V344" s="321"/>
      <c r="W344" s="321"/>
      <c r="X344" s="487"/>
      <c r="Y344" s="321"/>
      <c r="Z344" s="321"/>
      <c r="AA344" s="321"/>
      <c r="AB344" s="321"/>
      <c r="AC344" s="321"/>
    </row>
    <row r="345" spans="1:29" s="4" customFormat="1" ht="15">
      <c r="A345" s="321"/>
      <c r="B345" s="321"/>
      <c r="C345" s="321"/>
      <c r="D345" s="321"/>
      <c r="E345" s="321"/>
      <c r="F345" s="331"/>
      <c r="G345" s="331"/>
      <c r="H345" s="331"/>
      <c r="I345" s="331"/>
      <c r="J345" s="331"/>
      <c r="K345" s="331"/>
      <c r="L345" s="342"/>
      <c r="M345" s="342"/>
      <c r="N345" s="342"/>
      <c r="O345" s="342"/>
      <c r="P345" s="342"/>
      <c r="Q345" s="342"/>
      <c r="R345" s="321"/>
      <c r="S345" s="321"/>
      <c r="T345" s="321"/>
      <c r="U345" s="321"/>
      <c r="V345" s="321"/>
      <c r="W345" s="321"/>
      <c r="X345" s="487"/>
      <c r="Y345" s="321"/>
      <c r="Z345" s="321"/>
      <c r="AA345" s="321"/>
      <c r="AB345" s="321"/>
      <c r="AC345" s="321"/>
    </row>
    <row r="346" spans="1:29" s="4" customFormat="1" ht="15">
      <c r="A346" s="321"/>
      <c r="B346" s="321"/>
      <c r="C346" s="321"/>
      <c r="D346" s="321"/>
      <c r="E346" s="321"/>
      <c r="F346" s="331"/>
      <c r="G346" s="331"/>
      <c r="H346" s="331"/>
      <c r="I346" s="331"/>
      <c r="J346" s="331"/>
      <c r="K346" s="331"/>
      <c r="L346" s="342"/>
      <c r="M346" s="342"/>
      <c r="N346" s="342"/>
      <c r="O346" s="342"/>
      <c r="P346" s="342"/>
      <c r="Q346" s="342"/>
      <c r="R346" s="321"/>
      <c r="S346" s="321"/>
      <c r="T346" s="321"/>
      <c r="U346" s="321"/>
      <c r="V346" s="321"/>
      <c r="W346" s="321"/>
      <c r="X346" s="487"/>
      <c r="Y346" s="321"/>
      <c r="Z346" s="321"/>
      <c r="AA346" s="321"/>
      <c r="AB346" s="321"/>
      <c r="AC346" s="321"/>
    </row>
    <row r="347" spans="1:29" s="4" customFormat="1" ht="15">
      <c r="A347" s="321"/>
      <c r="B347" s="321"/>
      <c r="C347" s="321"/>
      <c r="D347" s="321"/>
      <c r="E347" s="321"/>
      <c r="F347" s="331"/>
      <c r="G347" s="331"/>
      <c r="H347" s="331"/>
      <c r="I347" s="331"/>
      <c r="J347" s="331"/>
      <c r="K347" s="331"/>
      <c r="L347" s="342"/>
      <c r="M347" s="342"/>
      <c r="N347" s="342"/>
      <c r="O347" s="342"/>
      <c r="P347" s="342"/>
      <c r="Q347" s="342"/>
      <c r="R347" s="321"/>
      <c r="S347" s="321"/>
      <c r="T347" s="321"/>
      <c r="U347" s="321"/>
      <c r="V347" s="321"/>
      <c r="W347" s="321"/>
      <c r="X347" s="487"/>
      <c r="Y347" s="321"/>
      <c r="Z347" s="321"/>
      <c r="AA347" s="321"/>
      <c r="AB347" s="321"/>
      <c r="AC347" s="321"/>
    </row>
    <row r="348" spans="1:29" s="4" customFormat="1" ht="15">
      <c r="A348" s="321"/>
      <c r="B348" s="321"/>
      <c r="C348" s="321"/>
      <c r="D348" s="321"/>
      <c r="E348" s="321"/>
      <c r="F348" s="331"/>
      <c r="G348" s="331"/>
      <c r="H348" s="331"/>
      <c r="I348" s="331"/>
      <c r="J348" s="331"/>
      <c r="K348" s="331"/>
      <c r="L348" s="342"/>
      <c r="M348" s="342"/>
      <c r="N348" s="342"/>
      <c r="O348" s="342"/>
      <c r="P348" s="342"/>
      <c r="Q348" s="342"/>
      <c r="R348" s="321"/>
      <c r="S348" s="321"/>
      <c r="T348" s="321"/>
      <c r="U348" s="321"/>
      <c r="V348" s="321"/>
      <c r="W348" s="321"/>
      <c r="X348" s="487"/>
      <c r="Y348" s="321"/>
      <c r="Z348" s="321"/>
      <c r="AA348" s="321"/>
      <c r="AB348" s="321"/>
      <c r="AC348" s="321"/>
    </row>
    <row r="349" spans="1:29" s="4" customFormat="1" ht="15">
      <c r="A349" s="321"/>
      <c r="B349" s="321"/>
      <c r="C349" s="321"/>
      <c r="D349" s="321"/>
      <c r="E349" s="321"/>
      <c r="F349" s="331"/>
      <c r="G349" s="331"/>
      <c r="H349" s="331"/>
      <c r="I349" s="331"/>
      <c r="J349" s="331"/>
      <c r="K349" s="331"/>
      <c r="L349" s="342"/>
      <c r="M349" s="342"/>
      <c r="N349" s="342"/>
      <c r="O349" s="342"/>
      <c r="P349" s="342"/>
      <c r="Q349" s="342"/>
      <c r="R349" s="321"/>
      <c r="S349" s="321"/>
      <c r="T349" s="321"/>
      <c r="U349" s="321"/>
      <c r="V349" s="321"/>
      <c r="W349" s="321"/>
      <c r="X349" s="487"/>
      <c r="Y349" s="321"/>
      <c r="Z349" s="321"/>
      <c r="AA349" s="321"/>
      <c r="AB349" s="321"/>
      <c r="AC349" s="321"/>
    </row>
    <row r="350" spans="1:29" s="4" customFormat="1" ht="15">
      <c r="A350" s="321"/>
      <c r="B350" s="321"/>
      <c r="C350" s="321"/>
      <c r="D350" s="321"/>
      <c r="E350" s="321"/>
      <c r="F350" s="331"/>
      <c r="G350" s="331"/>
      <c r="H350" s="331"/>
      <c r="I350" s="331"/>
      <c r="J350" s="331"/>
      <c r="K350" s="331"/>
      <c r="L350" s="342"/>
      <c r="M350" s="342"/>
      <c r="N350" s="342"/>
      <c r="O350" s="342"/>
      <c r="P350" s="342"/>
      <c r="Q350" s="342"/>
      <c r="R350" s="321"/>
      <c r="S350" s="321"/>
      <c r="T350" s="321"/>
      <c r="U350" s="321"/>
      <c r="V350" s="321"/>
      <c r="W350" s="321"/>
      <c r="X350" s="487"/>
      <c r="Y350" s="321"/>
      <c r="Z350" s="321"/>
      <c r="AA350" s="321"/>
      <c r="AB350" s="321"/>
      <c r="AC350" s="321"/>
    </row>
    <row r="351" spans="1:29" s="4" customFormat="1" ht="15">
      <c r="A351" s="321"/>
      <c r="B351" s="321"/>
      <c r="C351" s="321"/>
      <c r="D351" s="321"/>
      <c r="E351" s="321"/>
      <c r="F351" s="331"/>
      <c r="G351" s="331"/>
      <c r="H351" s="331"/>
      <c r="I351" s="331"/>
      <c r="J351" s="331"/>
      <c r="K351" s="331"/>
      <c r="L351" s="342"/>
      <c r="M351" s="342"/>
      <c r="N351" s="342"/>
      <c r="O351" s="342"/>
      <c r="P351" s="342"/>
      <c r="Q351" s="342"/>
      <c r="R351" s="321"/>
      <c r="S351" s="321"/>
      <c r="T351" s="321"/>
      <c r="U351" s="321"/>
      <c r="V351" s="321"/>
      <c r="W351" s="321"/>
      <c r="X351" s="487"/>
      <c r="Y351" s="321"/>
      <c r="Z351" s="321"/>
      <c r="AA351" s="321"/>
      <c r="AB351" s="321"/>
      <c r="AC351" s="321"/>
    </row>
    <row r="352" spans="1:29" s="4" customFormat="1" ht="15">
      <c r="A352" s="321"/>
      <c r="B352" s="321"/>
      <c r="C352" s="321"/>
      <c r="D352" s="321"/>
      <c r="E352" s="321"/>
      <c r="F352" s="331"/>
      <c r="G352" s="331"/>
      <c r="H352" s="331"/>
      <c r="I352" s="331"/>
      <c r="J352" s="331"/>
      <c r="K352" s="331"/>
      <c r="L352" s="342"/>
      <c r="M352" s="342"/>
      <c r="N352" s="342"/>
      <c r="O352" s="342"/>
      <c r="P352" s="342"/>
      <c r="Q352" s="342"/>
      <c r="R352" s="321"/>
      <c r="S352" s="321"/>
      <c r="T352" s="321"/>
      <c r="U352" s="321"/>
      <c r="V352" s="321"/>
      <c r="W352" s="321"/>
      <c r="X352" s="487"/>
      <c r="Y352" s="321"/>
      <c r="Z352" s="321"/>
      <c r="AA352" s="321"/>
      <c r="AB352" s="321"/>
      <c r="AC352" s="321"/>
    </row>
    <row r="353" spans="1:29" s="4" customFormat="1" ht="15">
      <c r="A353" s="321"/>
      <c r="B353" s="321"/>
      <c r="C353" s="321"/>
      <c r="D353" s="321"/>
      <c r="E353" s="321"/>
      <c r="F353" s="331"/>
      <c r="G353" s="331"/>
      <c r="H353" s="331"/>
      <c r="I353" s="331"/>
      <c r="J353" s="331"/>
      <c r="K353" s="331"/>
      <c r="L353" s="342"/>
      <c r="M353" s="342"/>
      <c r="N353" s="342"/>
      <c r="O353" s="342"/>
      <c r="P353" s="342"/>
      <c r="Q353" s="342"/>
      <c r="R353" s="321"/>
      <c r="S353" s="321"/>
      <c r="T353" s="321"/>
      <c r="U353" s="321"/>
      <c r="V353" s="321"/>
      <c r="W353" s="321"/>
      <c r="X353" s="487"/>
      <c r="Y353" s="321"/>
      <c r="Z353" s="321"/>
      <c r="AA353" s="321"/>
      <c r="AB353" s="321"/>
      <c r="AC353" s="321"/>
    </row>
    <row r="354" spans="1:29" s="4" customFormat="1" ht="15">
      <c r="A354" s="321"/>
      <c r="B354" s="321"/>
      <c r="C354" s="321"/>
      <c r="D354" s="321"/>
      <c r="E354" s="321"/>
      <c r="F354" s="331"/>
      <c r="G354" s="331"/>
      <c r="H354" s="331"/>
      <c r="I354" s="331"/>
      <c r="J354" s="331"/>
      <c r="K354" s="331"/>
      <c r="L354" s="342"/>
      <c r="M354" s="342"/>
      <c r="N354" s="342"/>
      <c r="O354" s="342"/>
      <c r="P354" s="342"/>
      <c r="Q354" s="342"/>
      <c r="R354" s="321"/>
      <c r="S354" s="321"/>
      <c r="T354" s="321"/>
      <c r="U354" s="321"/>
      <c r="V354" s="321"/>
      <c r="W354" s="321"/>
      <c r="X354" s="487"/>
      <c r="Y354" s="321"/>
      <c r="Z354" s="321"/>
      <c r="AA354" s="321"/>
      <c r="AB354" s="321"/>
      <c r="AC354" s="321"/>
    </row>
    <row r="355" spans="1:29" s="4" customFormat="1" ht="15">
      <c r="A355" s="321"/>
      <c r="B355" s="321"/>
      <c r="C355" s="321"/>
      <c r="D355" s="321"/>
      <c r="E355" s="321"/>
      <c r="F355" s="331"/>
      <c r="G355" s="331"/>
      <c r="H355" s="331"/>
      <c r="I355" s="331"/>
      <c r="J355" s="331"/>
      <c r="K355" s="331"/>
      <c r="L355" s="342"/>
      <c r="M355" s="342"/>
      <c r="N355" s="342"/>
      <c r="O355" s="342"/>
      <c r="P355" s="342"/>
      <c r="Q355" s="342"/>
      <c r="R355" s="321"/>
      <c r="S355" s="321"/>
      <c r="T355" s="321"/>
      <c r="U355" s="321"/>
      <c r="V355" s="321"/>
      <c r="W355" s="321"/>
      <c r="X355" s="487"/>
      <c r="Y355" s="321"/>
      <c r="Z355" s="321"/>
      <c r="AA355" s="321"/>
      <c r="AB355" s="321"/>
      <c r="AC355" s="321"/>
    </row>
    <row r="356" spans="1:29" s="4" customFormat="1" ht="15">
      <c r="A356" s="321"/>
      <c r="B356" s="321"/>
      <c r="C356" s="321"/>
      <c r="D356" s="321"/>
      <c r="E356" s="321"/>
      <c r="F356" s="331"/>
      <c r="G356" s="331"/>
      <c r="H356" s="331"/>
      <c r="I356" s="331"/>
      <c r="J356" s="331"/>
      <c r="K356" s="331"/>
      <c r="L356" s="342"/>
      <c r="M356" s="342"/>
      <c r="N356" s="342"/>
      <c r="O356" s="342"/>
      <c r="P356" s="342"/>
      <c r="Q356" s="342"/>
      <c r="R356" s="321"/>
      <c r="S356" s="321"/>
      <c r="T356" s="321"/>
      <c r="U356" s="321"/>
      <c r="V356" s="321"/>
      <c r="W356" s="321"/>
      <c r="X356" s="487"/>
      <c r="Y356" s="321"/>
      <c r="Z356" s="321"/>
      <c r="AA356" s="321"/>
      <c r="AB356" s="321"/>
      <c r="AC356" s="321"/>
    </row>
    <row r="357" spans="1:29" s="4" customFormat="1" ht="15">
      <c r="A357" s="321"/>
      <c r="B357" s="321"/>
      <c r="C357" s="321"/>
      <c r="D357" s="321"/>
      <c r="E357" s="321"/>
      <c r="F357" s="331"/>
      <c r="G357" s="331"/>
      <c r="H357" s="331"/>
      <c r="I357" s="331"/>
      <c r="J357" s="331"/>
      <c r="K357" s="331"/>
      <c r="L357" s="342"/>
      <c r="M357" s="342"/>
      <c r="N357" s="342"/>
      <c r="O357" s="342"/>
      <c r="P357" s="342"/>
      <c r="Q357" s="342"/>
      <c r="R357" s="321"/>
      <c r="S357" s="321"/>
      <c r="T357" s="321"/>
      <c r="U357" s="321"/>
      <c r="V357" s="321"/>
      <c r="W357" s="321"/>
      <c r="X357" s="487"/>
      <c r="Y357" s="321"/>
      <c r="Z357" s="321"/>
      <c r="AA357" s="321"/>
      <c r="AB357" s="321"/>
      <c r="AC357" s="321"/>
    </row>
    <row r="358" spans="1:29" s="4" customFormat="1" ht="15">
      <c r="A358" s="321"/>
      <c r="B358" s="321"/>
      <c r="C358" s="321"/>
      <c r="D358" s="321"/>
      <c r="E358" s="321"/>
      <c r="F358" s="331"/>
      <c r="G358" s="331"/>
      <c r="H358" s="331"/>
      <c r="I358" s="331"/>
      <c r="J358" s="331"/>
      <c r="K358" s="331"/>
      <c r="L358" s="342"/>
      <c r="M358" s="342"/>
      <c r="N358" s="342"/>
      <c r="O358" s="342"/>
      <c r="P358" s="342"/>
      <c r="Q358" s="342"/>
      <c r="R358" s="321"/>
      <c r="S358" s="321"/>
      <c r="T358" s="321"/>
      <c r="U358" s="321"/>
      <c r="V358" s="321"/>
      <c r="W358" s="321"/>
      <c r="X358" s="487"/>
      <c r="Y358" s="321"/>
      <c r="Z358" s="321"/>
      <c r="AA358" s="321"/>
      <c r="AB358" s="321"/>
      <c r="AC358" s="321"/>
    </row>
    <row r="359" spans="1:29" s="4" customFormat="1" ht="15">
      <c r="A359" s="321"/>
      <c r="B359" s="321"/>
      <c r="C359" s="321"/>
      <c r="D359" s="321"/>
      <c r="E359" s="321"/>
      <c r="F359" s="331"/>
      <c r="G359" s="331"/>
      <c r="H359" s="331"/>
      <c r="I359" s="331"/>
      <c r="J359" s="331"/>
      <c r="K359" s="331"/>
      <c r="L359" s="342"/>
      <c r="M359" s="342"/>
      <c r="N359" s="342"/>
      <c r="O359" s="342"/>
      <c r="P359" s="342"/>
      <c r="Q359" s="342"/>
      <c r="R359" s="321"/>
      <c r="S359" s="321"/>
      <c r="T359" s="321"/>
      <c r="U359" s="321"/>
      <c r="V359" s="321"/>
      <c r="W359" s="321"/>
      <c r="X359" s="487"/>
      <c r="Y359" s="321"/>
      <c r="Z359" s="321"/>
      <c r="AA359" s="321"/>
      <c r="AB359" s="321"/>
      <c r="AC359" s="321"/>
    </row>
    <row r="360" spans="1:29" s="4" customFormat="1" ht="15">
      <c r="A360" s="321"/>
      <c r="B360" s="321"/>
      <c r="C360" s="321"/>
      <c r="D360" s="321"/>
      <c r="E360" s="321"/>
      <c r="F360" s="331"/>
      <c r="G360" s="331"/>
      <c r="H360" s="331"/>
      <c r="I360" s="331"/>
      <c r="J360" s="331"/>
      <c r="K360" s="331"/>
      <c r="L360" s="342"/>
      <c r="M360" s="342"/>
      <c r="N360" s="342"/>
      <c r="O360" s="342"/>
      <c r="P360" s="342"/>
      <c r="Q360" s="342"/>
      <c r="R360" s="321"/>
      <c r="S360" s="321"/>
      <c r="T360" s="321"/>
      <c r="U360" s="321"/>
      <c r="V360" s="321"/>
      <c r="W360" s="321"/>
      <c r="X360" s="487"/>
      <c r="Y360" s="321"/>
      <c r="Z360" s="321"/>
      <c r="AA360" s="321"/>
      <c r="AB360" s="321"/>
      <c r="AC360" s="321"/>
    </row>
    <row r="361" spans="1:29" s="4" customFormat="1" ht="15">
      <c r="A361" s="321"/>
      <c r="B361" s="321"/>
      <c r="C361" s="321"/>
      <c r="D361" s="321"/>
      <c r="E361" s="321"/>
      <c r="F361" s="331"/>
      <c r="G361" s="331"/>
      <c r="H361" s="331"/>
      <c r="I361" s="331"/>
      <c r="J361" s="331"/>
      <c r="K361" s="331"/>
      <c r="L361" s="342"/>
      <c r="M361" s="342"/>
      <c r="N361" s="342"/>
      <c r="O361" s="342"/>
      <c r="P361" s="342"/>
      <c r="Q361" s="342"/>
      <c r="R361" s="321"/>
      <c r="S361" s="321"/>
      <c r="T361" s="321"/>
      <c r="U361" s="321"/>
      <c r="V361" s="321"/>
      <c r="W361" s="321"/>
      <c r="X361" s="487"/>
      <c r="Y361" s="321"/>
      <c r="Z361" s="321"/>
      <c r="AA361" s="321"/>
      <c r="AB361" s="321"/>
      <c r="AC361" s="321"/>
    </row>
    <row r="362" spans="1:29" s="4" customFormat="1" ht="15">
      <c r="A362" s="321"/>
      <c r="B362" s="321"/>
      <c r="C362" s="321"/>
      <c r="D362" s="321"/>
      <c r="E362" s="321"/>
      <c r="F362" s="331"/>
      <c r="G362" s="331"/>
      <c r="H362" s="331"/>
      <c r="I362" s="331"/>
      <c r="J362" s="331"/>
      <c r="K362" s="331"/>
      <c r="L362" s="342"/>
      <c r="M362" s="342"/>
      <c r="N362" s="342"/>
      <c r="O362" s="342"/>
      <c r="P362" s="342"/>
      <c r="Q362" s="342"/>
      <c r="R362" s="321"/>
      <c r="S362" s="321"/>
      <c r="T362" s="321"/>
      <c r="U362" s="321"/>
      <c r="V362" s="321"/>
      <c r="W362" s="321"/>
      <c r="X362" s="487"/>
      <c r="Y362" s="321"/>
      <c r="Z362" s="321"/>
      <c r="AA362" s="321"/>
      <c r="AB362" s="321"/>
      <c r="AC362" s="321"/>
    </row>
    <row r="363" spans="1:29" s="4" customFormat="1" ht="15">
      <c r="A363" s="321"/>
      <c r="B363" s="321"/>
      <c r="C363" s="321"/>
      <c r="D363" s="321"/>
      <c r="E363" s="321"/>
      <c r="F363" s="331"/>
      <c r="G363" s="331"/>
      <c r="H363" s="331"/>
      <c r="I363" s="331"/>
      <c r="J363" s="331"/>
      <c r="K363" s="331"/>
      <c r="L363" s="342"/>
      <c r="M363" s="342"/>
      <c r="N363" s="342"/>
      <c r="O363" s="342"/>
      <c r="P363" s="342"/>
      <c r="Q363" s="342"/>
      <c r="R363" s="321"/>
      <c r="S363" s="321"/>
      <c r="T363" s="321"/>
      <c r="U363" s="321"/>
      <c r="V363" s="321"/>
      <c r="W363" s="321"/>
      <c r="X363" s="487"/>
      <c r="Y363" s="321"/>
      <c r="Z363" s="321"/>
      <c r="AA363" s="321"/>
      <c r="AB363" s="321"/>
      <c r="AC363" s="321"/>
    </row>
    <row r="364" spans="1:29" s="4" customFormat="1" ht="15">
      <c r="A364" s="321"/>
      <c r="B364" s="321"/>
      <c r="C364" s="321"/>
      <c r="D364" s="321"/>
      <c r="E364" s="321"/>
      <c r="F364" s="331"/>
      <c r="G364" s="331"/>
      <c r="H364" s="331"/>
      <c r="I364" s="331"/>
      <c r="J364" s="331"/>
      <c r="K364" s="331"/>
      <c r="L364" s="342"/>
      <c r="M364" s="342"/>
      <c r="N364" s="342"/>
      <c r="O364" s="342"/>
      <c r="P364" s="342"/>
      <c r="Q364" s="342"/>
      <c r="R364" s="321"/>
      <c r="S364" s="321"/>
      <c r="T364" s="321"/>
      <c r="U364" s="321"/>
      <c r="V364" s="321"/>
      <c r="W364" s="321"/>
      <c r="X364" s="487"/>
      <c r="Y364" s="321"/>
      <c r="Z364" s="321"/>
      <c r="AA364" s="321"/>
      <c r="AB364" s="321"/>
      <c r="AC364" s="321"/>
    </row>
    <row r="365" spans="1:29" s="4" customFormat="1" ht="15">
      <c r="A365" s="321"/>
      <c r="B365" s="321"/>
      <c r="C365" s="321"/>
      <c r="D365" s="321"/>
      <c r="E365" s="321"/>
      <c r="F365" s="331"/>
      <c r="G365" s="331"/>
      <c r="H365" s="331"/>
      <c r="I365" s="331"/>
      <c r="J365" s="331"/>
      <c r="K365" s="331"/>
      <c r="L365" s="342"/>
      <c r="M365" s="342"/>
      <c r="N365" s="342"/>
      <c r="O365" s="342"/>
      <c r="P365" s="342"/>
      <c r="Q365" s="342"/>
      <c r="R365" s="321"/>
      <c r="S365" s="321"/>
      <c r="T365" s="321"/>
      <c r="U365" s="321"/>
      <c r="V365" s="321"/>
      <c r="W365" s="321"/>
      <c r="X365" s="487"/>
      <c r="Y365" s="321"/>
      <c r="Z365" s="321"/>
      <c r="AA365" s="321"/>
      <c r="AB365" s="321"/>
      <c r="AC365" s="321"/>
    </row>
    <row r="366" spans="1:29" s="4" customFormat="1" ht="15">
      <c r="A366" s="321"/>
      <c r="B366" s="321"/>
      <c r="C366" s="321"/>
      <c r="D366" s="321"/>
      <c r="E366" s="321"/>
      <c r="F366" s="331"/>
      <c r="G366" s="331"/>
      <c r="H366" s="331"/>
      <c r="I366" s="331"/>
      <c r="J366" s="331"/>
      <c r="K366" s="331"/>
      <c r="L366" s="342"/>
      <c r="M366" s="342"/>
      <c r="N366" s="342"/>
      <c r="O366" s="342"/>
      <c r="P366" s="342"/>
      <c r="Q366" s="342"/>
      <c r="R366" s="321"/>
      <c r="S366" s="321"/>
      <c r="T366" s="321"/>
      <c r="U366" s="321"/>
      <c r="V366" s="321"/>
      <c r="W366" s="321"/>
      <c r="X366" s="487"/>
      <c r="Y366" s="321"/>
      <c r="Z366" s="321"/>
      <c r="AA366" s="321"/>
      <c r="AB366" s="321"/>
      <c r="AC366" s="321"/>
    </row>
    <row r="367" spans="1:29" s="4" customFormat="1" ht="15">
      <c r="A367" s="321"/>
      <c r="B367" s="321"/>
      <c r="C367" s="321"/>
      <c r="D367" s="321"/>
      <c r="E367" s="321"/>
      <c r="F367" s="331"/>
      <c r="G367" s="331"/>
      <c r="H367" s="331"/>
      <c r="I367" s="331"/>
      <c r="J367" s="331"/>
      <c r="K367" s="331"/>
      <c r="L367" s="342"/>
      <c r="M367" s="342"/>
      <c r="N367" s="342"/>
      <c r="O367" s="342"/>
      <c r="P367" s="342"/>
      <c r="Q367" s="342"/>
      <c r="R367" s="321"/>
      <c r="S367" s="321"/>
      <c r="T367" s="321"/>
      <c r="U367" s="321"/>
      <c r="V367" s="321"/>
      <c r="W367" s="321"/>
      <c r="X367" s="487"/>
      <c r="Y367" s="321"/>
      <c r="Z367" s="321"/>
      <c r="AA367" s="321"/>
      <c r="AB367" s="321"/>
      <c r="AC367" s="321"/>
    </row>
    <row r="368" spans="1:29" s="4" customFormat="1" ht="15">
      <c r="A368" s="321"/>
      <c r="B368" s="321"/>
      <c r="C368" s="321"/>
      <c r="D368" s="321"/>
      <c r="E368" s="321"/>
      <c r="F368" s="331"/>
      <c r="G368" s="331"/>
      <c r="H368" s="331"/>
      <c r="I368" s="331"/>
      <c r="J368" s="331"/>
      <c r="K368" s="331"/>
      <c r="L368" s="342"/>
      <c r="M368" s="342"/>
      <c r="N368" s="342"/>
      <c r="O368" s="342"/>
      <c r="P368" s="342"/>
      <c r="Q368" s="342"/>
      <c r="R368" s="321"/>
      <c r="S368" s="321"/>
      <c r="T368" s="321"/>
      <c r="U368" s="321"/>
      <c r="V368" s="321"/>
      <c r="W368" s="321"/>
      <c r="X368" s="487"/>
      <c r="Y368" s="321"/>
      <c r="Z368" s="321"/>
      <c r="AA368" s="321"/>
      <c r="AB368" s="321"/>
      <c r="AC368" s="321"/>
    </row>
    <row r="369" spans="1:29" s="4" customFormat="1" ht="15">
      <c r="A369" s="321"/>
      <c r="B369" s="321"/>
      <c r="C369" s="321"/>
      <c r="D369" s="321"/>
      <c r="E369" s="321"/>
      <c r="F369" s="331"/>
      <c r="G369" s="331"/>
      <c r="H369" s="331"/>
      <c r="I369" s="331"/>
      <c r="J369" s="331"/>
      <c r="K369" s="331"/>
      <c r="L369" s="342"/>
      <c r="M369" s="342"/>
      <c r="N369" s="342"/>
      <c r="O369" s="342"/>
      <c r="P369" s="342"/>
      <c r="Q369" s="342"/>
      <c r="R369" s="321"/>
      <c r="S369" s="321"/>
      <c r="T369" s="321"/>
      <c r="U369" s="321"/>
      <c r="V369" s="321"/>
      <c r="W369" s="321"/>
      <c r="X369" s="487"/>
      <c r="Y369" s="321"/>
      <c r="Z369" s="321"/>
      <c r="AA369" s="321"/>
      <c r="AB369" s="321"/>
      <c r="AC369" s="321"/>
    </row>
    <row r="370" spans="1:29" s="4" customFormat="1" ht="15">
      <c r="A370" s="321"/>
      <c r="B370" s="321"/>
      <c r="C370" s="321"/>
      <c r="D370" s="321"/>
      <c r="E370" s="321"/>
      <c r="F370" s="331"/>
      <c r="G370" s="331"/>
      <c r="H370" s="331"/>
      <c r="I370" s="331"/>
      <c r="J370" s="331"/>
      <c r="K370" s="331"/>
      <c r="L370" s="342"/>
      <c r="M370" s="342"/>
      <c r="N370" s="342"/>
      <c r="O370" s="342"/>
      <c r="P370" s="342"/>
      <c r="Q370" s="342"/>
      <c r="R370" s="321"/>
      <c r="S370" s="321"/>
      <c r="T370" s="321"/>
      <c r="U370" s="321"/>
      <c r="V370" s="321"/>
      <c r="W370" s="321"/>
      <c r="X370" s="487"/>
      <c r="Y370" s="321"/>
      <c r="Z370" s="321"/>
      <c r="AA370" s="321"/>
      <c r="AB370" s="321"/>
      <c r="AC370" s="321"/>
    </row>
    <row r="371" spans="1:29" s="4" customFormat="1" ht="15">
      <c r="A371" s="321"/>
      <c r="B371" s="321"/>
      <c r="C371" s="321"/>
      <c r="D371" s="321"/>
      <c r="E371" s="321"/>
      <c r="F371" s="331"/>
      <c r="G371" s="331"/>
      <c r="H371" s="331"/>
      <c r="I371" s="331"/>
      <c r="J371" s="331"/>
      <c r="K371" s="331"/>
      <c r="L371" s="342"/>
      <c r="M371" s="342"/>
      <c r="N371" s="342"/>
      <c r="O371" s="342"/>
      <c r="P371" s="342"/>
      <c r="Q371" s="342"/>
      <c r="R371" s="321"/>
      <c r="S371" s="321"/>
      <c r="T371" s="321"/>
      <c r="U371" s="321"/>
      <c r="V371" s="321"/>
      <c r="W371" s="321"/>
      <c r="X371" s="487"/>
      <c r="Y371" s="321"/>
      <c r="Z371" s="321"/>
      <c r="AA371" s="321"/>
      <c r="AB371" s="321"/>
      <c r="AC371" s="321"/>
    </row>
    <row r="372" spans="1:29" s="4" customFormat="1" ht="15">
      <c r="A372" s="321"/>
      <c r="B372" s="321"/>
      <c r="C372" s="321"/>
      <c r="D372" s="321"/>
      <c r="E372" s="321"/>
      <c r="F372" s="331"/>
      <c r="G372" s="331"/>
      <c r="H372" s="331"/>
      <c r="I372" s="331"/>
      <c r="J372" s="331"/>
      <c r="K372" s="331"/>
      <c r="L372" s="342"/>
      <c r="M372" s="342"/>
      <c r="N372" s="342"/>
      <c r="O372" s="342"/>
      <c r="P372" s="342"/>
      <c r="Q372" s="342"/>
      <c r="R372" s="321"/>
      <c r="S372" s="321"/>
      <c r="T372" s="321"/>
      <c r="U372" s="321"/>
      <c r="V372" s="321"/>
      <c r="W372" s="321"/>
      <c r="X372" s="487"/>
      <c r="Y372" s="321"/>
      <c r="Z372" s="321"/>
      <c r="AA372" s="321"/>
      <c r="AB372" s="321"/>
      <c r="AC372" s="321"/>
    </row>
    <row r="373" spans="1:29" s="4" customFormat="1" ht="15">
      <c r="A373" s="321"/>
      <c r="B373" s="321"/>
      <c r="C373" s="321"/>
      <c r="D373" s="321"/>
      <c r="E373" s="321"/>
      <c r="F373" s="331"/>
      <c r="G373" s="331"/>
      <c r="H373" s="331"/>
      <c r="I373" s="331"/>
      <c r="J373" s="331"/>
      <c r="K373" s="331"/>
      <c r="L373" s="342"/>
      <c r="M373" s="342"/>
      <c r="N373" s="342"/>
      <c r="O373" s="342"/>
      <c r="P373" s="342"/>
      <c r="Q373" s="342"/>
      <c r="R373" s="321"/>
      <c r="S373" s="321"/>
      <c r="T373" s="321"/>
      <c r="U373" s="321"/>
      <c r="V373" s="321"/>
      <c r="W373" s="321"/>
      <c r="X373" s="487"/>
      <c r="Y373" s="321"/>
      <c r="Z373" s="321"/>
      <c r="AA373" s="321"/>
      <c r="AB373" s="321"/>
      <c r="AC373" s="321"/>
    </row>
    <row r="374" spans="1:29" s="4" customFormat="1" ht="15">
      <c r="A374" s="321"/>
      <c r="B374" s="321"/>
      <c r="C374" s="321"/>
      <c r="D374" s="321"/>
      <c r="E374" s="321"/>
      <c r="F374" s="331"/>
      <c r="G374" s="331"/>
      <c r="H374" s="331"/>
      <c r="I374" s="331"/>
      <c r="J374" s="331"/>
      <c r="K374" s="331"/>
      <c r="L374" s="342"/>
      <c r="M374" s="342"/>
      <c r="N374" s="342"/>
      <c r="O374" s="342"/>
      <c r="P374" s="342"/>
      <c r="Q374" s="342"/>
      <c r="R374" s="321"/>
      <c r="S374" s="321"/>
      <c r="T374" s="321"/>
      <c r="U374" s="321"/>
      <c r="V374" s="321"/>
      <c r="W374" s="321"/>
      <c r="X374" s="487"/>
      <c r="Y374" s="321"/>
      <c r="Z374" s="321"/>
      <c r="AA374" s="321"/>
      <c r="AB374" s="321"/>
      <c r="AC374" s="321"/>
    </row>
    <row r="375" spans="1:29" s="4" customFormat="1" ht="15">
      <c r="A375" s="321"/>
      <c r="B375" s="321"/>
      <c r="C375" s="321"/>
      <c r="D375" s="321"/>
      <c r="E375" s="321"/>
      <c r="F375" s="331"/>
      <c r="G375" s="331"/>
      <c r="H375" s="331"/>
      <c r="I375" s="331"/>
      <c r="J375" s="331"/>
      <c r="K375" s="331"/>
      <c r="L375" s="342"/>
      <c r="M375" s="342"/>
      <c r="N375" s="342"/>
      <c r="O375" s="342"/>
      <c r="P375" s="342"/>
      <c r="Q375" s="342"/>
      <c r="R375" s="321"/>
      <c r="S375" s="321"/>
      <c r="T375" s="321"/>
      <c r="U375" s="321"/>
      <c r="V375" s="321"/>
      <c r="W375" s="321"/>
      <c r="X375" s="487"/>
      <c r="Y375" s="321"/>
      <c r="Z375" s="321"/>
      <c r="AA375" s="321"/>
      <c r="AB375" s="321"/>
      <c r="AC375" s="321"/>
    </row>
    <row r="376" spans="1:29" s="4" customFormat="1" ht="15">
      <c r="A376" s="321"/>
      <c r="B376" s="321"/>
      <c r="C376" s="321"/>
      <c r="D376" s="321"/>
      <c r="E376" s="321"/>
      <c r="F376" s="331"/>
      <c r="G376" s="331"/>
      <c r="H376" s="331"/>
      <c r="I376" s="331"/>
      <c r="J376" s="331"/>
      <c r="K376" s="331"/>
      <c r="L376" s="342"/>
      <c r="M376" s="342"/>
      <c r="N376" s="342"/>
      <c r="O376" s="342"/>
      <c r="P376" s="342"/>
      <c r="Q376" s="342"/>
      <c r="R376" s="321"/>
      <c r="S376" s="321"/>
      <c r="T376" s="321"/>
      <c r="U376" s="321"/>
      <c r="V376" s="321"/>
      <c r="W376" s="321"/>
      <c r="X376" s="487"/>
      <c r="Y376" s="321"/>
      <c r="Z376" s="321"/>
      <c r="AA376" s="321"/>
      <c r="AB376" s="321"/>
      <c r="AC376" s="321"/>
    </row>
    <row r="377" spans="1:29" s="4" customFormat="1" ht="15">
      <c r="A377" s="321"/>
      <c r="B377" s="321"/>
      <c r="C377" s="321"/>
      <c r="D377" s="321"/>
      <c r="E377" s="321"/>
      <c r="F377" s="331"/>
      <c r="G377" s="331"/>
      <c r="H377" s="331"/>
      <c r="I377" s="331"/>
      <c r="J377" s="331"/>
      <c r="K377" s="331"/>
      <c r="L377" s="342"/>
      <c r="M377" s="342"/>
      <c r="N377" s="342"/>
      <c r="O377" s="342"/>
      <c r="P377" s="342"/>
      <c r="Q377" s="342"/>
      <c r="R377" s="321"/>
      <c r="S377" s="321"/>
      <c r="T377" s="321"/>
      <c r="U377" s="321"/>
      <c r="V377" s="321"/>
      <c r="W377" s="321"/>
      <c r="X377" s="487"/>
      <c r="Y377" s="321"/>
      <c r="Z377" s="321"/>
      <c r="AA377" s="321"/>
      <c r="AB377" s="321"/>
      <c r="AC377" s="321"/>
    </row>
    <row r="378" spans="1:29" s="4" customFormat="1" ht="15">
      <c r="A378" s="321"/>
      <c r="B378" s="321"/>
      <c r="C378" s="321"/>
      <c r="D378" s="321"/>
      <c r="E378" s="321"/>
      <c r="F378" s="331"/>
      <c r="G378" s="331"/>
      <c r="H378" s="331"/>
      <c r="I378" s="331"/>
      <c r="J378" s="331"/>
      <c r="K378" s="331"/>
      <c r="L378" s="342"/>
      <c r="M378" s="342"/>
      <c r="N378" s="342"/>
      <c r="O378" s="342"/>
      <c r="P378" s="342"/>
      <c r="Q378" s="342"/>
      <c r="R378" s="321"/>
      <c r="S378" s="321"/>
      <c r="T378" s="321"/>
      <c r="U378" s="321"/>
      <c r="V378" s="321"/>
      <c r="W378" s="321"/>
      <c r="X378" s="487"/>
      <c r="Y378" s="321"/>
      <c r="Z378" s="321"/>
      <c r="AA378" s="321"/>
      <c r="AB378" s="321"/>
      <c r="AC378" s="321"/>
    </row>
    <row r="379" spans="1:29" s="4" customFormat="1" ht="15">
      <c r="A379" s="321"/>
      <c r="B379" s="321"/>
      <c r="C379" s="321"/>
      <c r="D379" s="321"/>
      <c r="E379" s="321"/>
      <c r="F379" s="331"/>
      <c r="G379" s="331"/>
      <c r="H379" s="331"/>
      <c r="I379" s="331"/>
      <c r="J379" s="331"/>
      <c r="K379" s="331"/>
      <c r="L379" s="342"/>
      <c r="M379" s="342"/>
      <c r="N379" s="342"/>
      <c r="O379" s="342"/>
      <c r="P379" s="342"/>
      <c r="Q379" s="342"/>
      <c r="R379" s="321"/>
      <c r="S379" s="321"/>
      <c r="T379" s="321"/>
      <c r="U379" s="321"/>
      <c r="V379" s="321"/>
      <c r="W379" s="321"/>
      <c r="X379" s="487"/>
      <c r="Y379" s="321"/>
      <c r="Z379" s="321"/>
      <c r="AA379" s="321"/>
      <c r="AB379" s="321"/>
      <c r="AC379" s="321"/>
    </row>
    <row r="380" spans="1:29" s="4" customFormat="1" ht="15">
      <c r="A380" s="321"/>
      <c r="B380" s="321"/>
      <c r="C380" s="321"/>
      <c r="D380" s="321"/>
      <c r="E380" s="321"/>
      <c r="F380" s="331"/>
      <c r="G380" s="331"/>
      <c r="H380" s="331"/>
      <c r="I380" s="331"/>
      <c r="J380" s="331"/>
      <c r="K380" s="331"/>
      <c r="L380" s="342"/>
      <c r="M380" s="342"/>
      <c r="N380" s="342"/>
      <c r="O380" s="342"/>
      <c r="P380" s="342"/>
      <c r="Q380" s="342"/>
      <c r="R380" s="321"/>
      <c r="S380" s="321"/>
      <c r="T380" s="321"/>
      <c r="U380" s="321"/>
      <c r="V380" s="321"/>
      <c r="W380" s="321"/>
      <c r="X380" s="487"/>
      <c r="Y380" s="321"/>
      <c r="Z380" s="321"/>
      <c r="AA380" s="321"/>
      <c r="AB380" s="321"/>
      <c r="AC380" s="321"/>
    </row>
    <row r="381" spans="1:29" s="4" customFormat="1" ht="15">
      <c r="A381" s="321"/>
      <c r="B381" s="321"/>
      <c r="C381" s="321"/>
      <c r="D381" s="321"/>
      <c r="E381" s="321"/>
      <c r="F381" s="331"/>
      <c r="G381" s="331"/>
      <c r="H381" s="331"/>
      <c r="I381" s="331"/>
      <c r="J381" s="331"/>
      <c r="K381" s="331"/>
      <c r="L381" s="342"/>
      <c r="M381" s="342"/>
      <c r="N381" s="342"/>
      <c r="O381" s="342"/>
      <c r="P381" s="342"/>
      <c r="Q381" s="342"/>
      <c r="R381" s="321"/>
      <c r="S381" s="321"/>
      <c r="T381" s="321"/>
      <c r="U381" s="321"/>
      <c r="V381" s="321"/>
      <c r="W381" s="321"/>
      <c r="X381" s="487"/>
      <c r="Y381" s="321"/>
      <c r="Z381" s="321"/>
      <c r="AA381" s="321"/>
      <c r="AB381" s="321"/>
      <c r="AC381" s="321"/>
    </row>
    <row r="382" spans="1:29" s="4" customFormat="1" ht="15">
      <c r="A382" s="321"/>
      <c r="B382" s="321"/>
      <c r="C382" s="321"/>
      <c r="D382" s="321"/>
      <c r="E382" s="321"/>
      <c r="F382" s="331"/>
      <c r="G382" s="331"/>
      <c r="H382" s="331"/>
      <c r="I382" s="331"/>
      <c r="J382" s="331"/>
      <c r="K382" s="331"/>
      <c r="L382" s="342"/>
      <c r="M382" s="342"/>
      <c r="N382" s="342"/>
      <c r="O382" s="342"/>
      <c r="P382" s="342"/>
      <c r="Q382" s="342"/>
      <c r="R382" s="321"/>
      <c r="S382" s="321"/>
      <c r="T382" s="321"/>
      <c r="U382" s="321"/>
      <c r="V382" s="321"/>
      <c r="W382" s="321"/>
      <c r="X382" s="487"/>
      <c r="Y382" s="321"/>
      <c r="Z382" s="321"/>
      <c r="AA382" s="321"/>
      <c r="AB382" s="321"/>
      <c r="AC382" s="321"/>
    </row>
    <row r="383" spans="1:29" s="4" customFormat="1" ht="15">
      <c r="A383" s="321"/>
      <c r="B383" s="321"/>
      <c r="C383" s="321"/>
      <c r="D383" s="321"/>
      <c r="E383" s="321"/>
      <c r="F383" s="331"/>
      <c r="G383" s="331"/>
      <c r="H383" s="331"/>
      <c r="I383" s="331"/>
      <c r="J383" s="331"/>
      <c r="K383" s="331"/>
      <c r="L383" s="342"/>
      <c r="M383" s="342"/>
      <c r="N383" s="342"/>
      <c r="O383" s="342"/>
      <c r="P383" s="342"/>
      <c r="Q383" s="342"/>
      <c r="R383" s="321"/>
      <c r="S383" s="321"/>
      <c r="T383" s="321"/>
      <c r="U383" s="321"/>
      <c r="V383" s="321"/>
      <c r="W383" s="321"/>
      <c r="X383" s="487"/>
      <c r="Y383" s="321"/>
      <c r="Z383" s="321"/>
      <c r="AA383" s="321"/>
      <c r="AB383" s="321"/>
      <c r="AC383" s="321"/>
    </row>
    <row r="384" spans="1:29" s="4" customFormat="1" ht="15">
      <c r="A384" s="321"/>
      <c r="B384" s="321"/>
      <c r="C384" s="321"/>
      <c r="D384" s="321"/>
      <c r="E384" s="321"/>
      <c r="F384" s="331"/>
      <c r="G384" s="331"/>
      <c r="H384" s="331"/>
      <c r="I384" s="331"/>
      <c r="J384" s="331"/>
      <c r="K384" s="331"/>
      <c r="L384" s="342"/>
      <c r="M384" s="342"/>
      <c r="N384" s="342"/>
      <c r="O384" s="342"/>
      <c r="P384" s="342"/>
      <c r="Q384" s="342"/>
      <c r="R384" s="321"/>
      <c r="S384" s="321"/>
      <c r="T384" s="321"/>
      <c r="U384" s="321"/>
      <c r="V384" s="321"/>
      <c r="W384" s="321"/>
      <c r="X384" s="487"/>
      <c r="Y384" s="321"/>
      <c r="Z384" s="321"/>
      <c r="AA384" s="321"/>
      <c r="AB384" s="321"/>
      <c r="AC384" s="321"/>
    </row>
    <row r="385" spans="1:29" s="4" customFormat="1" ht="15">
      <c r="A385" s="321"/>
      <c r="B385" s="321"/>
      <c r="C385" s="321"/>
      <c r="D385" s="321"/>
      <c r="E385" s="321"/>
      <c r="F385" s="331"/>
      <c r="G385" s="331"/>
      <c r="H385" s="331"/>
      <c r="I385" s="331"/>
      <c r="J385" s="331"/>
      <c r="K385" s="331"/>
      <c r="L385" s="342"/>
      <c r="M385" s="342"/>
      <c r="N385" s="342"/>
      <c r="O385" s="342"/>
      <c r="P385" s="342"/>
      <c r="Q385" s="342"/>
      <c r="R385" s="321"/>
      <c r="S385" s="321"/>
      <c r="T385" s="321"/>
      <c r="U385" s="321"/>
      <c r="V385" s="321"/>
      <c r="W385" s="321"/>
      <c r="X385" s="487"/>
      <c r="Y385" s="321"/>
      <c r="Z385" s="321"/>
      <c r="AA385" s="321"/>
      <c r="AB385" s="321"/>
      <c r="AC385" s="321"/>
    </row>
    <row r="386" spans="1:29" s="4" customFormat="1" ht="15">
      <c r="A386" s="321"/>
      <c r="B386" s="321"/>
      <c r="C386" s="321"/>
      <c r="D386" s="321"/>
      <c r="E386" s="321"/>
      <c r="F386" s="331"/>
      <c r="G386" s="331"/>
      <c r="H386" s="331"/>
      <c r="I386" s="331"/>
      <c r="J386" s="331"/>
      <c r="K386" s="331"/>
      <c r="L386" s="342"/>
      <c r="M386" s="342"/>
      <c r="N386" s="342"/>
      <c r="O386" s="342"/>
      <c r="P386" s="342"/>
      <c r="Q386" s="342"/>
      <c r="R386" s="321"/>
      <c r="S386" s="321"/>
      <c r="T386" s="321"/>
      <c r="U386" s="321"/>
      <c r="V386" s="321"/>
      <c r="W386" s="321"/>
      <c r="X386" s="487"/>
      <c r="Y386" s="321"/>
      <c r="Z386" s="321"/>
      <c r="AA386" s="321"/>
      <c r="AB386" s="321"/>
      <c r="AC386" s="321"/>
    </row>
    <row r="387" spans="1:29" s="4" customFormat="1" ht="15">
      <c r="A387" s="321"/>
      <c r="B387" s="321"/>
      <c r="C387" s="321"/>
      <c r="D387" s="321"/>
      <c r="E387" s="321"/>
      <c r="F387" s="331"/>
      <c r="G387" s="331"/>
      <c r="H387" s="331"/>
      <c r="I387" s="331"/>
      <c r="J387" s="331"/>
      <c r="K387" s="331"/>
      <c r="L387" s="342"/>
      <c r="M387" s="342"/>
      <c r="N387" s="342"/>
      <c r="O387" s="342"/>
      <c r="P387" s="342"/>
      <c r="Q387" s="342"/>
      <c r="R387" s="321"/>
      <c r="S387" s="321"/>
      <c r="T387" s="321"/>
      <c r="U387" s="321"/>
      <c r="V387" s="321"/>
      <c r="W387" s="321"/>
      <c r="X387" s="487"/>
      <c r="Y387" s="321"/>
      <c r="Z387" s="321"/>
      <c r="AA387" s="321"/>
      <c r="AB387" s="321"/>
      <c r="AC387" s="321"/>
    </row>
    <row r="388" spans="1:29" s="4" customFormat="1" ht="15">
      <c r="A388" s="321"/>
      <c r="B388" s="321"/>
      <c r="C388" s="321"/>
      <c r="D388" s="321"/>
      <c r="E388" s="321"/>
      <c r="F388" s="331"/>
      <c r="G388" s="331"/>
      <c r="H388" s="331"/>
      <c r="I388" s="331"/>
      <c r="J388" s="331"/>
      <c r="K388" s="331"/>
      <c r="L388" s="342"/>
      <c r="M388" s="342"/>
      <c r="N388" s="342"/>
      <c r="O388" s="342"/>
      <c r="P388" s="342"/>
      <c r="Q388" s="342"/>
      <c r="R388" s="321"/>
      <c r="S388" s="321"/>
      <c r="T388" s="321"/>
      <c r="U388" s="321"/>
      <c r="V388" s="321"/>
      <c r="W388" s="321"/>
      <c r="X388" s="487"/>
      <c r="Y388" s="321"/>
      <c r="Z388" s="321"/>
      <c r="AA388" s="321"/>
      <c r="AB388" s="321"/>
      <c r="AC388" s="321"/>
    </row>
    <row r="389" spans="1:29" s="4" customFormat="1" ht="15">
      <c r="A389" s="321"/>
      <c r="B389" s="321"/>
      <c r="C389" s="321"/>
      <c r="D389" s="321"/>
      <c r="E389" s="321"/>
      <c r="F389" s="331"/>
      <c r="G389" s="331"/>
      <c r="H389" s="331"/>
      <c r="I389" s="331"/>
      <c r="J389" s="331"/>
      <c r="K389" s="331"/>
      <c r="L389" s="342"/>
      <c r="M389" s="342"/>
      <c r="N389" s="342"/>
      <c r="O389" s="342"/>
      <c r="P389" s="342"/>
      <c r="Q389" s="342"/>
      <c r="R389" s="321"/>
      <c r="S389" s="321"/>
      <c r="T389" s="321"/>
      <c r="U389" s="321"/>
      <c r="V389" s="321"/>
      <c r="W389" s="321"/>
      <c r="X389" s="487"/>
      <c r="Y389" s="321"/>
      <c r="Z389" s="321"/>
      <c r="AA389" s="321"/>
      <c r="AB389" s="321"/>
      <c r="AC389" s="321"/>
    </row>
    <row r="390" spans="1:29" s="4" customFormat="1" ht="15">
      <c r="A390" s="321"/>
      <c r="B390" s="321"/>
      <c r="C390" s="321"/>
      <c r="D390" s="321"/>
      <c r="E390" s="321"/>
      <c r="F390" s="331"/>
      <c r="G390" s="331"/>
      <c r="H390" s="331"/>
      <c r="I390" s="331"/>
      <c r="J390" s="331"/>
      <c r="K390" s="331"/>
      <c r="L390" s="342"/>
      <c r="M390" s="342"/>
      <c r="N390" s="342"/>
      <c r="O390" s="342"/>
      <c r="P390" s="342"/>
      <c r="Q390" s="342"/>
      <c r="R390" s="321"/>
      <c r="S390" s="321"/>
      <c r="T390" s="321"/>
      <c r="U390" s="321"/>
      <c r="V390" s="321"/>
      <c r="W390" s="321"/>
      <c r="X390" s="487"/>
      <c r="Y390" s="321"/>
      <c r="Z390" s="321"/>
      <c r="AA390" s="321"/>
      <c r="AB390" s="321"/>
      <c r="AC390" s="321"/>
    </row>
    <row r="391" spans="1:29" s="4" customFormat="1" ht="15">
      <c r="A391" s="321"/>
      <c r="B391" s="321"/>
      <c r="C391" s="321"/>
      <c r="D391" s="321"/>
      <c r="E391" s="321"/>
      <c r="F391" s="331"/>
      <c r="G391" s="331"/>
      <c r="H391" s="331"/>
      <c r="I391" s="331"/>
      <c r="J391" s="331"/>
      <c r="K391" s="331"/>
      <c r="L391" s="342"/>
      <c r="M391" s="342"/>
      <c r="N391" s="342"/>
      <c r="O391" s="342"/>
      <c r="P391" s="342"/>
      <c r="Q391" s="342"/>
      <c r="R391" s="321"/>
      <c r="S391" s="321"/>
      <c r="T391" s="321"/>
      <c r="U391" s="321"/>
      <c r="V391" s="321"/>
      <c r="W391" s="321"/>
      <c r="X391" s="487"/>
      <c r="Y391" s="321"/>
      <c r="Z391" s="321"/>
      <c r="AA391" s="321"/>
      <c r="AB391" s="321"/>
      <c r="AC391" s="321"/>
    </row>
    <row r="392" spans="1:29" s="4" customFormat="1" ht="15">
      <c r="A392" s="321"/>
      <c r="B392" s="321"/>
      <c r="C392" s="321"/>
      <c r="D392" s="321"/>
      <c r="E392" s="321"/>
      <c r="F392" s="331"/>
      <c r="G392" s="331"/>
      <c r="H392" s="331"/>
      <c r="I392" s="331"/>
      <c r="J392" s="331"/>
      <c r="K392" s="331"/>
      <c r="L392" s="342"/>
      <c r="M392" s="342"/>
      <c r="N392" s="342"/>
      <c r="O392" s="342"/>
      <c r="P392" s="342"/>
      <c r="Q392" s="342"/>
      <c r="R392" s="321"/>
      <c r="S392" s="321"/>
      <c r="T392" s="321"/>
      <c r="U392" s="321"/>
      <c r="V392" s="321"/>
      <c r="W392" s="321"/>
      <c r="X392" s="487"/>
      <c r="Y392" s="321"/>
      <c r="Z392" s="321"/>
      <c r="AA392" s="321"/>
      <c r="AB392" s="321"/>
      <c r="AC392" s="321"/>
    </row>
    <row r="393" spans="1:29" s="4" customFormat="1" ht="15">
      <c r="A393" s="321"/>
      <c r="B393" s="321"/>
      <c r="C393" s="321"/>
      <c r="D393" s="321"/>
      <c r="E393" s="321"/>
      <c r="F393" s="331"/>
      <c r="G393" s="331"/>
      <c r="H393" s="331"/>
      <c r="I393" s="331"/>
      <c r="J393" s="331"/>
      <c r="K393" s="331"/>
      <c r="L393" s="342"/>
      <c r="M393" s="342"/>
      <c r="N393" s="342"/>
      <c r="O393" s="342"/>
      <c r="P393" s="342"/>
      <c r="Q393" s="342"/>
      <c r="R393" s="321"/>
      <c r="S393" s="321"/>
      <c r="T393" s="321"/>
      <c r="U393" s="321"/>
      <c r="V393" s="321"/>
      <c r="W393" s="321"/>
      <c r="X393" s="487"/>
      <c r="Y393" s="321"/>
      <c r="Z393" s="321"/>
      <c r="AA393" s="321"/>
      <c r="AB393" s="321"/>
      <c r="AC393" s="321"/>
    </row>
    <row r="394" spans="1:29" s="4" customFormat="1" ht="15">
      <c r="A394" s="321"/>
      <c r="B394" s="321"/>
      <c r="C394" s="321"/>
      <c r="D394" s="321"/>
      <c r="E394" s="321"/>
      <c r="F394" s="331"/>
      <c r="G394" s="331"/>
      <c r="H394" s="331"/>
      <c r="I394" s="331"/>
      <c r="J394" s="331"/>
      <c r="K394" s="331"/>
      <c r="L394" s="342"/>
      <c r="M394" s="342"/>
      <c r="N394" s="342"/>
      <c r="O394" s="342"/>
      <c r="P394" s="342"/>
      <c r="Q394" s="342"/>
      <c r="R394" s="321"/>
      <c r="S394" s="321"/>
      <c r="T394" s="321"/>
      <c r="U394" s="321"/>
      <c r="V394" s="321"/>
      <c r="W394" s="321"/>
      <c r="X394" s="487"/>
      <c r="Y394" s="321"/>
      <c r="Z394" s="321"/>
      <c r="AA394" s="321"/>
      <c r="AB394" s="321"/>
      <c r="AC394" s="321"/>
    </row>
    <row r="395" spans="1:29" s="4" customFormat="1" ht="15">
      <c r="A395" s="321"/>
      <c r="B395" s="321"/>
      <c r="C395" s="321"/>
      <c r="D395" s="321"/>
      <c r="E395" s="321"/>
      <c r="F395" s="331"/>
      <c r="G395" s="331"/>
      <c r="H395" s="331"/>
      <c r="I395" s="331"/>
      <c r="J395" s="331"/>
      <c r="K395" s="331"/>
      <c r="L395" s="342"/>
      <c r="M395" s="342"/>
      <c r="N395" s="342"/>
      <c r="O395" s="342"/>
      <c r="P395" s="342"/>
      <c r="Q395" s="342"/>
      <c r="R395" s="321"/>
      <c r="S395" s="321"/>
      <c r="T395" s="321"/>
      <c r="U395" s="321"/>
      <c r="V395" s="321"/>
      <c r="W395" s="321"/>
      <c r="X395" s="487"/>
      <c r="Y395" s="321"/>
      <c r="Z395" s="321"/>
      <c r="AA395" s="321"/>
      <c r="AB395" s="321"/>
      <c r="AC395" s="321"/>
    </row>
    <row r="396" spans="1:29" s="4" customFormat="1" ht="15">
      <c r="A396" s="321"/>
      <c r="B396" s="321"/>
      <c r="C396" s="321"/>
      <c r="D396" s="321"/>
      <c r="E396" s="321"/>
      <c r="F396" s="331"/>
      <c r="G396" s="331"/>
      <c r="H396" s="331"/>
      <c r="I396" s="331"/>
      <c r="J396" s="331"/>
      <c r="K396" s="331"/>
      <c r="L396" s="342"/>
      <c r="M396" s="342"/>
      <c r="N396" s="342"/>
      <c r="O396" s="342"/>
      <c r="P396" s="342"/>
      <c r="Q396" s="342"/>
      <c r="R396" s="321"/>
      <c r="S396" s="321"/>
      <c r="T396" s="321"/>
      <c r="U396" s="321"/>
      <c r="V396" s="321"/>
      <c r="W396" s="321"/>
      <c r="X396" s="487"/>
      <c r="Y396" s="321"/>
      <c r="Z396" s="321"/>
      <c r="AA396" s="321"/>
      <c r="AB396" s="321"/>
      <c r="AC396" s="321"/>
    </row>
    <row r="397" spans="1:29" s="4" customFormat="1" ht="15">
      <c r="A397" s="321"/>
      <c r="B397" s="321"/>
      <c r="C397" s="321"/>
      <c r="D397" s="321"/>
      <c r="E397" s="321"/>
      <c r="F397" s="331"/>
      <c r="G397" s="331"/>
      <c r="H397" s="331"/>
      <c r="I397" s="331"/>
      <c r="J397" s="331"/>
      <c r="K397" s="331"/>
      <c r="L397" s="342"/>
      <c r="M397" s="342"/>
      <c r="N397" s="342"/>
      <c r="O397" s="342"/>
      <c r="P397" s="342"/>
      <c r="Q397" s="342"/>
      <c r="R397" s="321"/>
      <c r="S397" s="321"/>
      <c r="T397" s="321"/>
      <c r="U397" s="321"/>
      <c r="V397" s="321"/>
      <c r="W397" s="321"/>
      <c r="X397" s="487"/>
      <c r="Y397" s="321"/>
      <c r="Z397" s="321"/>
      <c r="AA397" s="321"/>
      <c r="AB397" s="321"/>
      <c r="AC397" s="321"/>
    </row>
    <row r="398" spans="1:29" s="4" customFormat="1" ht="15">
      <c r="A398" s="321"/>
      <c r="B398" s="321"/>
      <c r="C398" s="321"/>
      <c r="D398" s="321"/>
      <c r="E398" s="321"/>
      <c r="F398" s="331"/>
      <c r="G398" s="331"/>
      <c r="H398" s="331"/>
      <c r="I398" s="331"/>
      <c r="J398" s="331"/>
      <c r="K398" s="331"/>
      <c r="L398" s="342"/>
      <c r="M398" s="342"/>
      <c r="N398" s="342"/>
      <c r="O398" s="342"/>
      <c r="P398" s="342"/>
      <c r="Q398" s="342"/>
      <c r="R398" s="321"/>
      <c r="S398" s="321"/>
      <c r="T398" s="321"/>
      <c r="U398" s="321"/>
      <c r="V398" s="321"/>
      <c r="W398" s="321"/>
      <c r="X398" s="487"/>
      <c r="Y398" s="321"/>
      <c r="Z398" s="321"/>
      <c r="AA398" s="321"/>
      <c r="AB398" s="321"/>
      <c r="AC398" s="321"/>
    </row>
    <row r="399" spans="1:29" s="4" customFormat="1" ht="15">
      <c r="A399" s="321"/>
      <c r="B399" s="321"/>
      <c r="C399" s="321"/>
      <c r="D399" s="321"/>
      <c r="E399" s="321"/>
      <c r="F399" s="331"/>
      <c r="G399" s="331"/>
      <c r="H399" s="331"/>
      <c r="I399" s="331"/>
      <c r="J399" s="331"/>
      <c r="K399" s="331"/>
      <c r="L399" s="342"/>
      <c r="M399" s="342"/>
      <c r="N399" s="342"/>
      <c r="O399" s="342"/>
      <c r="P399" s="342"/>
      <c r="Q399" s="342"/>
      <c r="R399" s="321"/>
      <c r="S399" s="321"/>
      <c r="T399" s="321"/>
      <c r="U399" s="321"/>
      <c r="V399" s="321"/>
      <c r="W399" s="321"/>
      <c r="X399" s="487"/>
      <c r="Y399" s="321"/>
      <c r="Z399" s="321"/>
      <c r="AA399" s="321"/>
      <c r="AB399" s="321"/>
      <c r="AC399" s="321"/>
    </row>
    <row r="400" spans="1:29" s="4" customFormat="1" ht="15">
      <c r="A400" s="321"/>
      <c r="B400" s="321"/>
      <c r="C400" s="321"/>
      <c r="D400" s="321"/>
      <c r="E400" s="321"/>
      <c r="F400" s="331"/>
      <c r="G400" s="331"/>
      <c r="H400" s="331"/>
      <c r="I400" s="331"/>
      <c r="J400" s="331"/>
      <c r="K400" s="331"/>
      <c r="L400" s="342"/>
      <c r="M400" s="342"/>
      <c r="N400" s="342"/>
      <c r="O400" s="342"/>
      <c r="P400" s="342"/>
      <c r="Q400" s="342"/>
      <c r="R400" s="321"/>
      <c r="S400" s="321"/>
      <c r="T400" s="321"/>
      <c r="U400" s="321"/>
      <c r="V400" s="321"/>
      <c r="W400" s="321"/>
      <c r="X400" s="487"/>
      <c r="Y400" s="321"/>
      <c r="Z400" s="321"/>
      <c r="AA400" s="321"/>
      <c r="AB400" s="321"/>
      <c r="AC400" s="321"/>
    </row>
    <row r="401" spans="1:29" s="4" customFormat="1" ht="15">
      <c r="A401" s="321"/>
      <c r="B401" s="321"/>
      <c r="C401" s="321"/>
      <c r="D401" s="321"/>
      <c r="E401" s="321"/>
      <c r="F401" s="331"/>
      <c r="G401" s="331"/>
      <c r="H401" s="331"/>
      <c r="I401" s="331"/>
      <c r="J401" s="331"/>
      <c r="K401" s="331"/>
      <c r="L401" s="342"/>
      <c r="M401" s="342"/>
      <c r="N401" s="342"/>
      <c r="O401" s="342"/>
      <c r="P401" s="342"/>
      <c r="Q401" s="342"/>
      <c r="R401" s="321"/>
      <c r="S401" s="321"/>
      <c r="T401" s="321"/>
      <c r="U401" s="321"/>
      <c r="V401" s="321"/>
      <c r="W401" s="321"/>
      <c r="X401" s="487"/>
      <c r="Y401" s="321"/>
      <c r="Z401" s="321"/>
      <c r="AA401" s="321"/>
      <c r="AB401" s="321"/>
      <c r="AC401" s="321"/>
    </row>
    <row r="402" spans="1:29" s="4" customFormat="1" ht="15">
      <c r="A402" s="321"/>
      <c r="B402" s="321"/>
      <c r="C402" s="321"/>
      <c r="D402" s="321"/>
      <c r="E402" s="321"/>
      <c r="F402" s="331"/>
      <c r="G402" s="331"/>
      <c r="H402" s="331"/>
      <c r="I402" s="331"/>
      <c r="J402" s="331"/>
      <c r="K402" s="331"/>
      <c r="L402" s="342"/>
      <c r="M402" s="342"/>
      <c r="N402" s="342"/>
      <c r="O402" s="342"/>
      <c r="P402" s="342"/>
      <c r="Q402" s="342"/>
      <c r="R402" s="321"/>
      <c r="S402" s="321"/>
      <c r="T402" s="321"/>
      <c r="U402" s="321"/>
      <c r="V402" s="321"/>
      <c r="W402" s="321"/>
      <c r="X402" s="487"/>
      <c r="Y402" s="321"/>
      <c r="Z402" s="321"/>
      <c r="AA402" s="321"/>
      <c r="AB402" s="321"/>
      <c r="AC402" s="321"/>
    </row>
    <row r="403" spans="1:29" s="4" customFormat="1" ht="15">
      <c r="A403" s="321"/>
      <c r="B403" s="321"/>
      <c r="C403" s="321"/>
      <c r="D403" s="321"/>
      <c r="E403" s="321"/>
      <c r="F403" s="331"/>
      <c r="G403" s="331"/>
      <c r="H403" s="331"/>
      <c r="I403" s="331"/>
      <c r="J403" s="331"/>
      <c r="K403" s="331"/>
      <c r="L403" s="342"/>
      <c r="M403" s="342"/>
      <c r="N403" s="342"/>
      <c r="O403" s="342"/>
      <c r="P403" s="342"/>
      <c r="Q403" s="342"/>
      <c r="R403" s="321"/>
      <c r="S403" s="321"/>
      <c r="T403" s="321"/>
      <c r="U403" s="321"/>
      <c r="V403" s="321"/>
      <c r="W403" s="321"/>
      <c r="X403" s="487"/>
      <c r="Y403" s="321"/>
      <c r="Z403" s="321"/>
      <c r="AA403" s="321"/>
      <c r="AB403" s="321"/>
      <c r="AC403" s="321"/>
    </row>
    <row r="404" spans="1:29" s="4" customFormat="1" ht="15">
      <c r="A404" s="321"/>
      <c r="B404" s="321"/>
      <c r="C404" s="321"/>
      <c r="D404" s="321"/>
      <c r="E404" s="321"/>
      <c r="F404" s="331"/>
      <c r="G404" s="331"/>
      <c r="H404" s="331"/>
      <c r="I404" s="331"/>
      <c r="J404" s="331"/>
      <c r="K404" s="331"/>
      <c r="L404" s="342"/>
      <c r="M404" s="342"/>
      <c r="N404" s="342"/>
      <c r="O404" s="342"/>
      <c r="P404" s="342"/>
      <c r="Q404" s="342"/>
      <c r="R404" s="321"/>
      <c r="S404" s="321"/>
      <c r="T404" s="321"/>
      <c r="U404" s="321"/>
      <c r="V404" s="321"/>
      <c r="W404" s="321"/>
      <c r="X404" s="487"/>
      <c r="Y404" s="321"/>
      <c r="Z404" s="321"/>
      <c r="AA404" s="321"/>
      <c r="AB404" s="321"/>
      <c r="AC404" s="321"/>
    </row>
    <row r="405" spans="1:29" s="4" customFormat="1" ht="15">
      <c r="A405" s="321"/>
      <c r="B405" s="321"/>
      <c r="C405" s="321"/>
      <c r="D405" s="321"/>
      <c r="E405" s="321"/>
      <c r="F405" s="331"/>
      <c r="G405" s="331"/>
      <c r="H405" s="331"/>
      <c r="I405" s="331"/>
      <c r="J405" s="331"/>
      <c r="K405" s="331"/>
      <c r="L405" s="342"/>
      <c r="M405" s="342"/>
      <c r="N405" s="342"/>
      <c r="O405" s="342"/>
      <c r="P405" s="342"/>
      <c r="Q405" s="342"/>
      <c r="R405" s="321"/>
      <c r="S405" s="321"/>
      <c r="T405" s="321"/>
      <c r="U405" s="321"/>
      <c r="V405" s="321"/>
      <c r="W405" s="321"/>
      <c r="X405" s="487"/>
      <c r="Y405" s="321"/>
      <c r="Z405" s="321"/>
      <c r="AA405" s="321"/>
      <c r="AB405" s="321"/>
      <c r="AC405" s="321"/>
    </row>
    <row r="406" spans="1:29" s="4" customFormat="1" ht="15">
      <c r="A406" s="321"/>
      <c r="B406" s="321"/>
      <c r="C406" s="321"/>
      <c r="D406" s="321"/>
      <c r="E406" s="321"/>
      <c r="F406" s="331"/>
      <c r="G406" s="331"/>
      <c r="H406" s="331"/>
      <c r="I406" s="331"/>
      <c r="J406" s="331"/>
      <c r="K406" s="331"/>
      <c r="L406" s="342"/>
      <c r="M406" s="342"/>
      <c r="N406" s="342"/>
      <c r="O406" s="342"/>
      <c r="P406" s="342"/>
      <c r="Q406" s="342"/>
      <c r="R406" s="321"/>
      <c r="S406" s="321"/>
      <c r="T406" s="321"/>
      <c r="U406" s="321"/>
      <c r="V406" s="321"/>
      <c r="W406" s="321"/>
      <c r="X406" s="487"/>
      <c r="Y406" s="321"/>
      <c r="Z406" s="321"/>
      <c r="AA406" s="321"/>
      <c r="AB406" s="321"/>
      <c r="AC406" s="321"/>
    </row>
    <row r="407" spans="1:29" s="4" customFormat="1" ht="15">
      <c r="A407" s="321"/>
      <c r="B407" s="321"/>
      <c r="C407" s="321"/>
      <c r="D407" s="321"/>
      <c r="E407" s="321"/>
      <c r="F407" s="331"/>
      <c r="G407" s="331"/>
      <c r="H407" s="331"/>
      <c r="I407" s="331"/>
      <c r="J407" s="331"/>
      <c r="K407" s="331"/>
      <c r="L407" s="342"/>
      <c r="M407" s="342"/>
      <c r="N407" s="342"/>
      <c r="O407" s="342"/>
      <c r="P407" s="342"/>
      <c r="Q407" s="342"/>
      <c r="R407" s="321"/>
      <c r="S407" s="321"/>
      <c r="T407" s="321"/>
      <c r="U407" s="321"/>
      <c r="V407" s="321"/>
      <c r="W407" s="321"/>
      <c r="X407" s="487"/>
      <c r="Y407" s="321"/>
      <c r="Z407" s="321"/>
      <c r="AA407" s="321"/>
      <c r="AB407" s="321"/>
      <c r="AC407" s="321"/>
    </row>
    <row r="408" spans="1:29" s="4" customFormat="1" ht="15">
      <c r="A408" s="321"/>
      <c r="B408" s="321"/>
      <c r="C408" s="321"/>
      <c r="D408" s="321"/>
      <c r="E408" s="321"/>
      <c r="F408" s="331"/>
      <c r="G408" s="331"/>
      <c r="H408" s="331"/>
      <c r="I408" s="331"/>
      <c r="J408" s="331"/>
      <c r="K408" s="331"/>
      <c r="L408" s="342"/>
      <c r="M408" s="342"/>
      <c r="N408" s="342"/>
      <c r="O408" s="342"/>
      <c r="P408" s="342"/>
      <c r="Q408" s="342"/>
      <c r="R408" s="321"/>
      <c r="S408" s="321"/>
      <c r="T408" s="321"/>
      <c r="U408" s="321"/>
      <c r="V408" s="321"/>
      <c r="W408" s="321"/>
      <c r="X408" s="487"/>
      <c r="Y408" s="321"/>
      <c r="Z408" s="321"/>
      <c r="AA408" s="321"/>
      <c r="AB408" s="321"/>
      <c r="AC408" s="321"/>
    </row>
    <row r="409" spans="1:29" s="4" customFormat="1" ht="15">
      <c r="A409" s="321"/>
      <c r="B409" s="321"/>
      <c r="C409" s="321"/>
      <c r="D409" s="321"/>
      <c r="E409" s="321"/>
      <c r="F409" s="331"/>
      <c r="G409" s="331"/>
      <c r="H409" s="331"/>
      <c r="I409" s="331"/>
      <c r="J409" s="331"/>
      <c r="K409" s="331"/>
      <c r="L409" s="342"/>
      <c r="M409" s="342"/>
      <c r="N409" s="342"/>
      <c r="O409" s="342"/>
      <c r="P409" s="342"/>
      <c r="Q409" s="342"/>
      <c r="R409" s="321"/>
      <c r="S409" s="321"/>
      <c r="T409" s="321"/>
      <c r="U409" s="321"/>
      <c r="V409" s="321"/>
      <c r="W409" s="321"/>
      <c r="X409" s="487"/>
      <c r="Y409" s="321"/>
      <c r="Z409" s="321"/>
      <c r="AA409" s="321"/>
      <c r="AB409" s="321"/>
      <c r="AC409" s="321"/>
    </row>
    <row r="410" spans="1:29" s="4" customFormat="1" ht="15">
      <c r="A410" s="321"/>
      <c r="B410" s="321"/>
      <c r="C410" s="321"/>
      <c r="D410" s="321"/>
      <c r="E410" s="321"/>
      <c r="F410" s="331"/>
      <c r="G410" s="331"/>
      <c r="H410" s="331"/>
      <c r="I410" s="331"/>
      <c r="J410" s="331"/>
      <c r="K410" s="331"/>
      <c r="L410" s="342"/>
      <c r="M410" s="342"/>
      <c r="N410" s="342"/>
      <c r="O410" s="342"/>
      <c r="P410" s="342"/>
      <c r="Q410" s="342"/>
      <c r="R410" s="321"/>
      <c r="S410" s="321"/>
      <c r="T410" s="321"/>
      <c r="U410" s="321"/>
      <c r="V410" s="321"/>
      <c r="W410" s="321"/>
      <c r="X410" s="487"/>
      <c r="Y410" s="321"/>
      <c r="Z410" s="321"/>
      <c r="AA410" s="321"/>
      <c r="AB410" s="321"/>
      <c r="AC410" s="321"/>
    </row>
    <row r="411" spans="1:29" s="4" customFormat="1" ht="15">
      <c r="A411" s="321"/>
      <c r="B411" s="321"/>
      <c r="C411" s="321"/>
      <c r="D411" s="321"/>
      <c r="E411" s="321"/>
      <c r="F411" s="331"/>
      <c r="G411" s="331"/>
      <c r="H411" s="331"/>
      <c r="I411" s="331"/>
      <c r="J411" s="331"/>
      <c r="K411" s="331"/>
      <c r="L411" s="342"/>
      <c r="M411" s="342"/>
      <c r="N411" s="342"/>
      <c r="O411" s="342"/>
      <c r="P411" s="342"/>
      <c r="Q411" s="342"/>
      <c r="R411" s="321"/>
      <c r="S411" s="321"/>
      <c r="T411" s="321"/>
      <c r="U411" s="321"/>
      <c r="V411" s="321"/>
      <c r="W411" s="321"/>
      <c r="X411" s="487"/>
      <c r="Y411" s="321"/>
      <c r="Z411" s="321"/>
      <c r="AA411" s="321"/>
      <c r="AB411" s="321"/>
      <c r="AC411" s="321"/>
    </row>
    <row r="412" spans="1:29" s="4" customFormat="1" ht="15">
      <c r="A412" s="321"/>
      <c r="B412" s="321"/>
      <c r="C412" s="321"/>
      <c r="D412" s="321"/>
      <c r="E412" s="321"/>
      <c r="F412" s="331"/>
      <c r="G412" s="331"/>
      <c r="H412" s="331"/>
      <c r="I412" s="331"/>
      <c r="J412" s="331"/>
      <c r="K412" s="331"/>
      <c r="L412" s="342"/>
      <c r="M412" s="342"/>
      <c r="N412" s="342"/>
      <c r="O412" s="342"/>
      <c r="P412" s="342"/>
      <c r="Q412" s="342"/>
      <c r="R412" s="321"/>
      <c r="S412" s="321"/>
      <c r="T412" s="321"/>
      <c r="U412" s="321"/>
      <c r="V412" s="321"/>
      <c r="W412" s="321"/>
      <c r="X412" s="487"/>
      <c r="Y412" s="321"/>
      <c r="Z412" s="321"/>
      <c r="AA412" s="321"/>
      <c r="AB412" s="321"/>
      <c r="AC412" s="321"/>
    </row>
    <row r="413" spans="1:29" s="4" customFormat="1" ht="15">
      <c r="A413" s="321"/>
      <c r="B413" s="321"/>
      <c r="C413" s="321"/>
      <c r="D413" s="321"/>
      <c r="E413" s="321"/>
      <c r="F413" s="331"/>
      <c r="G413" s="331"/>
      <c r="H413" s="331"/>
      <c r="I413" s="331"/>
      <c r="J413" s="331"/>
      <c r="K413" s="331"/>
      <c r="L413" s="342"/>
      <c r="M413" s="342"/>
      <c r="N413" s="342"/>
      <c r="O413" s="342"/>
      <c r="P413" s="342"/>
      <c r="Q413" s="342"/>
      <c r="R413" s="321"/>
      <c r="S413" s="321"/>
      <c r="T413" s="321"/>
      <c r="U413" s="321"/>
      <c r="V413" s="321"/>
      <c r="W413" s="321"/>
      <c r="X413" s="487"/>
      <c r="Y413" s="321"/>
      <c r="Z413" s="321"/>
      <c r="AA413" s="321"/>
      <c r="AB413" s="321"/>
      <c r="AC413" s="321"/>
    </row>
    <row r="414" spans="1:29" s="4" customFormat="1" ht="15">
      <c r="A414" s="321"/>
      <c r="B414" s="321"/>
      <c r="C414" s="321"/>
      <c r="D414" s="321"/>
      <c r="E414" s="321"/>
      <c r="F414" s="331"/>
      <c r="G414" s="331"/>
      <c r="H414" s="331"/>
      <c r="I414" s="331"/>
      <c r="J414" s="331"/>
      <c r="K414" s="331"/>
      <c r="L414" s="342"/>
      <c r="M414" s="342"/>
      <c r="N414" s="342"/>
      <c r="O414" s="342"/>
      <c r="P414" s="342"/>
      <c r="Q414" s="342"/>
      <c r="R414" s="321"/>
      <c r="S414" s="321"/>
      <c r="T414" s="321"/>
      <c r="U414" s="321"/>
      <c r="V414" s="321"/>
      <c r="W414" s="321"/>
      <c r="X414" s="487"/>
      <c r="Y414" s="321"/>
      <c r="Z414" s="321"/>
      <c r="AA414" s="321"/>
      <c r="AB414" s="321"/>
      <c r="AC414" s="321"/>
    </row>
    <row r="415" spans="1:29" s="4" customFormat="1" ht="15">
      <c r="A415" s="321"/>
      <c r="B415" s="321"/>
      <c r="C415" s="321"/>
      <c r="D415" s="321"/>
      <c r="E415" s="321"/>
      <c r="F415" s="331"/>
      <c r="G415" s="331"/>
      <c r="H415" s="331"/>
      <c r="I415" s="331"/>
      <c r="J415" s="331"/>
      <c r="K415" s="331"/>
      <c r="L415" s="342"/>
      <c r="M415" s="342"/>
      <c r="N415" s="342"/>
      <c r="O415" s="342"/>
      <c r="P415" s="342"/>
      <c r="Q415" s="342"/>
      <c r="R415" s="321"/>
      <c r="S415" s="321"/>
      <c r="T415" s="321"/>
      <c r="U415" s="321"/>
      <c r="V415" s="321"/>
      <c r="W415" s="321"/>
      <c r="X415" s="487"/>
      <c r="Y415" s="321"/>
      <c r="Z415" s="321"/>
      <c r="AA415" s="321"/>
      <c r="AB415" s="321"/>
      <c r="AC415" s="321"/>
    </row>
    <row r="416" spans="1:29" s="4" customFormat="1" ht="15">
      <c r="A416" s="321"/>
      <c r="B416" s="321"/>
      <c r="C416" s="321"/>
      <c r="D416" s="321"/>
      <c r="E416" s="321"/>
      <c r="F416" s="331"/>
      <c r="G416" s="331"/>
      <c r="H416" s="331"/>
      <c r="I416" s="331"/>
      <c r="J416" s="331"/>
      <c r="K416" s="331"/>
      <c r="L416" s="342"/>
      <c r="M416" s="342"/>
      <c r="N416" s="342"/>
      <c r="O416" s="342"/>
      <c r="P416" s="342"/>
      <c r="Q416" s="342"/>
      <c r="R416" s="321"/>
      <c r="S416" s="321"/>
      <c r="T416" s="321"/>
      <c r="U416" s="321"/>
      <c r="V416" s="321"/>
      <c r="W416" s="321"/>
      <c r="X416" s="487"/>
      <c r="Y416" s="321"/>
      <c r="Z416" s="321"/>
      <c r="AA416" s="321"/>
      <c r="AB416" s="321"/>
      <c r="AC416" s="321"/>
    </row>
    <row r="417" spans="1:29" s="4" customFormat="1" ht="15">
      <c r="A417" s="321"/>
      <c r="B417" s="321"/>
      <c r="C417" s="321"/>
      <c r="D417" s="321"/>
      <c r="E417" s="321"/>
      <c r="F417" s="331"/>
      <c r="G417" s="331"/>
      <c r="H417" s="331"/>
      <c r="I417" s="331"/>
      <c r="J417" s="331"/>
      <c r="K417" s="331"/>
      <c r="L417" s="342"/>
      <c r="M417" s="342"/>
      <c r="N417" s="342"/>
      <c r="O417" s="342"/>
      <c r="P417" s="342"/>
      <c r="Q417" s="342"/>
      <c r="R417" s="321"/>
      <c r="S417" s="321"/>
      <c r="T417" s="321"/>
      <c r="U417" s="321"/>
      <c r="V417" s="321"/>
      <c r="W417" s="321"/>
      <c r="X417" s="487"/>
      <c r="Y417" s="321"/>
      <c r="Z417" s="321"/>
      <c r="AA417" s="321"/>
      <c r="AB417" s="321"/>
      <c r="AC417" s="321"/>
    </row>
    <row r="418" spans="1:29" s="4" customFormat="1" ht="15">
      <c r="A418" s="321"/>
      <c r="B418" s="321"/>
      <c r="C418" s="321"/>
      <c r="D418" s="321"/>
      <c r="E418" s="321"/>
      <c r="F418" s="331"/>
      <c r="G418" s="331"/>
      <c r="H418" s="331"/>
      <c r="I418" s="331"/>
      <c r="J418" s="331"/>
      <c r="K418" s="331"/>
      <c r="L418" s="342"/>
      <c r="M418" s="342"/>
      <c r="N418" s="342"/>
      <c r="O418" s="342"/>
      <c r="P418" s="342"/>
      <c r="Q418" s="342"/>
      <c r="R418" s="321"/>
      <c r="S418" s="321"/>
      <c r="T418" s="321"/>
      <c r="U418" s="321"/>
      <c r="V418" s="321"/>
      <c r="W418" s="321"/>
      <c r="X418" s="487"/>
      <c r="Y418" s="321"/>
      <c r="Z418" s="321"/>
      <c r="AA418" s="321"/>
      <c r="AB418" s="321"/>
      <c r="AC418" s="321"/>
    </row>
    <row r="419" spans="1:29" s="4" customFormat="1" ht="15">
      <c r="A419" s="321"/>
      <c r="B419" s="321"/>
      <c r="C419" s="321"/>
      <c r="D419" s="321"/>
      <c r="E419" s="321"/>
      <c r="F419" s="331"/>
      <c r="G419" s="331"/>
      <c r="H419" s="331"/>
      <c r="I419" s="331"/>
      <c r="J419" s="331"/>
      <c r="K419" s="331"/>
      <c r="L419" s="342"/>
      <c r="M419" s="342"/>
      <c r="N419" s="342"/>
      <c r="O419" s="342"/>
      <c r="P419" s="342"/>
      <c r="Q419" s="342"/>
      <c r="R419" s="321"/>
      <c r="S419" s="321"/>
      <c r="T419" s="321"/>
      <c r="U419" s="321"/>
      <c r="V419" s="321"/>
      <c r="W419" s="321"/>
      <c r="X419" s="487"/>
      <c r="Y419" s="321"/>
      <c r="Z419" s="321"/>
      <c r="AA419" s="321"/>
      <c r="AB419" s="321"/>
      <c r="AC419" s="321"/>
    </row>
    <row r="420" spans="1:29" s="4" customFormat="1" ht="15">
      <c r="A420" s="321"/>
      <c r="B420" s="321"/>
      <c r="C420" s="321"/>
      <c r="D420" s="321"/>
      <c r="E420" s="321"/>
      <c r="F420" s="331"/>
      <c r="G420" s="331"/>
      <c r="H420" s="331"/>
      <c r="I420" s="331"/>
      <c r="J420" s="331"/>
      <c r="K420" s="331"/>
      <c r="L420" s="342"/>
      <c r="M420" s="342"/>
      <c r="N420" s="342"/>
      <c r="O420" s="342"/>
      <c r="P420" s="342"/>
      <c r="Q420" s="342"/>
      <c r="R420" s="321"/>
      <c r="S420" s="321"/>
      <c r="T420" s="321"/>
      <c r="U420" s="321"/>
      <c r="V420" s="321"/>
      <c r="W420" s="321"/>
      <c r="X420" s="487"/>
      <c r="Y420" s="321"/>
      <c r="Z420" s="321"/>
      <c r="AA420" s="321"/>
      <c r="AB420" s="321"/>
      <c r="AC420" s="321"/>
    </row>
    <row r="421" spans="1:29" s="4" customFormat="1" ht="15">
      <c r="A421" s="321"/>
      <c r="B421" s="321"/>
      <c r="C421" s="321"/>
      <c r="D421" s="321"/>
      <c r="E421" s="321"/>
      <c r="F421" s="331"/>
      <c r="G421" s="331"/>
      <c r="H421" s="331"/>
      <c r="I421" s="331"/>
      <c r="J421" s="331"/>
      <c r="K421" s="331"/>
      <c r="L421" s="342"/>
      <c r="M421" s="342"/>
      <c r="N421" s="342"/>
      <c r="O421" s="342"/>
      <c r="P421" s="342"/>
      <c r="Q421" s="342"/>
      <c r="R421" s="321"/>
      <c r="S421" s="321"/>
      <c r="T421" s="321"/>
      <c r="U421" s="321"/>
      <c r="V421" s="321"/>
      <c r="W421" s="321"/>
      <c r="X421" s="487"/>
      <c r="Y421" s="321"/>
      <c r="Z421" s="321"/>
      <c r="AA421" s="321"/>
      <c r="AB421" s="321"/>
      <c r="AC421" s="321"/>
    </row>
    <row r="422" spans="1:29" s="4" customFormat="1" ht="15">
      <c r="A422" s="321"/>
      <c r="B422" s="321"/>
      <c r="C422" s="321"/>
      <c r="D422" s="321"/>
      <c r="E422" s="321"/>
      <c r="F422" s="331"/>
      <c r="G422" s="331"/>
      <c r="H422" s="331"/>
      <c r="I422" s="331"/>
      <c r="J422" s="331"/>
      <c r="K422" s="331"/>
      <c r="L422" s="342"/>
      <c r="M422" s="342"/>
      <c r="N422" s="342"/>
      <c r="O422" s="342"/>
      <c r="P422" s="342"/>
      <c r="Q422" s="342"/>
      <c r="R422" s="321"/>
      <c r="S422" s="321"/>
      <c r="T422" s="321"/>
      <c r="U422" s="321"/>
      <c r="V422" s="321"/>
      <c r="W422" s="321"/>
      <c r="X422" s="487"/>
      <c r="Y422" s="321"/>
      <c r="Z422" s="321"/>
      <c r="AA422" s="321"/>
      <c r="AB422" s="321"/>
      <c r="AC422" s="321"/>
    </row>
    <row r="423" spans="1:29" s="4" customFormat="1" ht="15">
      <c r="A423" s="321"/>
      <c r="B423" s="321"/>
      <c r="C423" s="321"/>
      <c r="D423" s="321"/>
      <c r="E423" s="321"/>
      <c r="F423" s="331"/>
      <c r="G423" s="331"/>
      <c r="H423" s="331"/>
      <c r="I423" s="331"/>
      <c r="J423" s="331"/>
      <c r="K423" s="331"/>
      <c r="L423" s="342"/>
      <c r="M423" s="342"/>
      <c r="N423" s="342"/>
      <c r="O423" s="342"/>
      <c r="P423" s="342"/>
      <c r="Q423" s="342"/>
      <c r="R423" s="321"/>
      <c r="S423" s="321"/>
      <c r="T423" s="321"/>
      <c r="U423" s="321"/>
      <c r="V423" s="321"/>
      <c r="W423" s="321"/>
      <c r="X423" s="487"/>
      <c r="Y423" s="321"/>
      <c r="Z423" s="321"/>
      <c r="AA423" s="321"/>
      <c r="AB423" s="321"/>
      <c r="AC423" s="321"/>
    </row>
    <row r="424" spans="1:29" s="4" customFormat="1" ht="15">
      <c r="A424" s="321"/>
      <c r="B424" s="321"/>
      <c r="C424" s="321"/>
      <c r="D424" s="321"/>
      <c r="E424" s="321"/>
      <c r="F424" s="331"/>
      <c r="G424" s="331"/>
      <c r="H424" s="331"/>
      <c r="I424" s="331"/>
      <c r="J424" s="331"/>
      <c r="K424" s="331"/>
      <c r="L424" s="342"/>
      <c r="M424" s="342"/>
      <c r="N424" s="342"/>
      <c r="O424" s="342"/>
      <c r="P424" s="342"/>
      <c r="Q424" s="342"/>
      <c r="R424" s="321"/>
      <c r="S424" s="321"/>
      <c r="T424" s="321"/>
      <c r="U424" s="321"/>
      <c r="V424" s="321"/>
      <c r="W424" s="321"/>
      <c r="X424" s="487"/>
      <c r="Y424" s="321"/>
      <c r="Z424" s="321"/>
      <c r="AA424" s="321"/>
      <c r="AB424" s="321"/>
      <c r="AC424" s="321"/>
    </row>
    <row r="425" spans="1:29" s="4" customFormat="1" ht="15">
      <c r="A425" s="321"/>
      <c r="B425" s="321"/>
      <c r="C425" s="321"/>
      <c r="D425" s="321"/>
      <c r="E425" s="321"/>
      <c r="F425" s="331"/>
      <c r="G425" s="331"/>
      <c r="H425" s="331"/>
      <c r="I425" s="331"/>
      <c r="J425" s="331"/>
      <c r="K425" s="331"/>
      <c r="L425" s="342"/>
      <c r="M425" s="342"/>
      <c r="N425" s="342"/>
      <c r="O425" s="342"/>
      <c r="P425" s="342"/>
      <c r="Q425" s="342"/>
      <c r="R425" s="321"/>
      <c r="S425" s="321"/>
      <c r="T425" s="321"/>
      <c r="U425" s="321"/>
      <c r="V425" s="321"/>
      <c r="W425" s="321"/>
      <c r="X425" s="487"/>
      <c r="Y425" s="321"/>
      <c r="Z425" s="321"/>
      <c r="AA425" s="321"/>
      <c r="AB425" s="321"/>
      <c r="AC425" s="321"/>
    </row>
    <row r="426" spans="1:29" s="4" customFormat="1" ht="15">
      <c r="A426" s="321"/>
      <c r="B426" s="321"/>
      <c r="C426" s="321"/>
      <c r="D426" s="321"/>
      <c r="E426" s="321"/>
      <c r="F426" s="331"/>
      <c r="G426" s="331"/>
      <c r="H426" s="331"/>
      <c r="I426" s="331"/>
      <c r="J426" s="331"/>
      <c r="K426" s="331"/>
      <c r="L426" s="342"/>
      <c r="M426" s="342"/>
      <c r="N426" s="342"/>
      <c r="O426" s="342"/>
      <c r="P426" s="342"/>
      <c r="Q426" s="342"/>
      <c r="R426" s="321"/>
      <c r="S426" s="321"/>
      <c r="T426" s="321"/>
      <c r="U426" s="321"/>
      <c r="V426" s="321"/>
      <c r="W426" s="321"/>
      <c r="X426" s="487"/>
      <c r="Y426" s="321"/>
      <c r="Z426" s="321"/>
      <c r="AA426" s="321"/>
      <c r="AB426" s="321"/>
      <c r="AC426" s="321"/>
    </row>
    <row r="427" spans="1:29" s="4" customFormat="1" ht="15">
      <c r="A427" s="321"/>
      <c r="B427" s="321"/>
      <c r="C427" s="321"/>
      <c r="D427" s="321"/>
      <c r="E427" s="321"/>
      <c r="F427" s="331"/>
      <c r="G427" s="331"/>
      <c r="H427" s="331"/>
      <c r="I427" s="331"/>
      <c r="J427" s="331"/>
      <c r="K427" s="331"/>
      <c r="L427" s="342"/>
      <c r="M427" s="342"/>
      <c r="N427" s="342"/>
      <c r="O427" s="342"/>
      <c r="P427" s="342"/>
      <c r="Q427" s="342"/>
      <c r="R427" s="321"/>
      <c r="S427" s="321"/>
      <c r="T427" s="321"/>
      <c r="U427" s="321"/>
      <c r="V427" s="321"/>
      <c r="W427" s="321"/>
      <c r="X427" s="487"/>
      <c r="Y427" s="321"/>
      <c r="Z427" s="321"/>
      <c r="AA427" s="321"/>
      <c r="AB427" s="321"/>
      <c r="AC427" s="321"/>
    </row>
    <row r="428" spans="1:29" s="4" customFormat="1" ht="15">
      <c r="A428" s="321"/>
      <c r="B428" s="321" t="s">
        <v>492</v>
      </c>
      <c r="C428" s="321" t="s">
        <v>493</v>
      </c>
      <c r="D428" s="321"/>
      <c r="E428" s="321"/>
      <c r="F428" s="331"/>
      <c r="G428" s="331"/>
      <c r="H428" s="331"/>
      <c r="I428" s="331"/>
      <c r="J428" s="331"/>
      <c r="K428" s="331"/>
      <c r="L428" s="342"/>
      <c r="M428" s="342"/>
      <c r="N428" s="342"/>
      <c r="O428" s="342"/>
      <c r="P428" s="342"/>
      <c r="Q428" s="342"/>
      <c r="R428" s="321"/>
      <c r="S428" s="321"/>
      <c r="T428" s="321"/>
      <c r="U428" s="321"/>
      <c r="V428" s="321"/>
      <c r="W428" s="321"/>
      <c r="X428" s="487"/>
      <c r="Y428" s="321"/>
      <c r="Z428" s="321"/>
      <c r="AA428" s="321"/>
      <c r="AB428" s="321"/>
      <c r="AC428" s="321"/>
    </row>
    <row r="429" spans="1:29" s="4" customFormat="1" ht="15">
      <c r="A429" s="321"/>
      <c r="B429" s="321"/>
      <c r="C429" s="321"/>
      <c r="D429" s="321"/>
      <c r="E429" s="321"/>
      <c r="F429" s="331"/>
      <c r="G429" s="331"/>
      <c r="H429" s="331"/>
      <c r="I429" s="331"/>
      <c r="J429" s="331"/>
      <c r="K429" s="331"/>
      <c r="L429" s="342"/>
      <c r="M429" s="342"/>
      <c r="N429" s="342"/>
      <c r="O429" s="342"/>
      <c r="P429" s="342"/>
      <c r="Q429" s="342"/>
      <c r="R429" s="321"/>
      <c r="S429" s="321"/>
      <c r="T429" s="321"/>
      <c r="U429" s="321"/>
      <c r="V429" s="321"/>
      <c r="W429" s="321"/>
      <c r="X429" s="487"/>
      <c r="Y429" s="321"/>
      <c r="Z429" s="321"/>
      <c r="AA429" s="321"/>
      <c r="AB429" s="321"/>
      <c r="AC429" s="321"/>
    </row>
    <row r="430" spans="1:29" s="4" customFormat="1" ht="15">
      <c r="A430" s="321"/>
      <c r="B430" s="321" t="s">
        <v>494</v>
      </c>
      <c r="C430" s="321"/>
      <c r="D430" s="321"/>
      <c r="E430" s="321"/>
      <c r="F430" s="331"/>
      <c r="G430" s="331"/>
      <c r="H430" s="331"/>
      <c r="I430" s="331"/>
      <c r="J430" s="331"/>
      <c r="K430" s="331"/>
      <c r="L430" s="342"/>
      <c r="M430" s="342"/>
      <c r="N430" s="342"/>
      <c r="O430" s="342"/>
      <c r="P430" s="342"/>
      <c r="Q430" s="342"/>
      <c r="R430" s="321"/>
      <c r="S430" s="321"/>
      <c r="T430" s="321"/>
      <c r="U430" s="321"/>
      <c r="V430" s="321"/>
      <c r="W430" s="321"/>
      <c r="X430" s="487"/>
      <c r="Y430" s="321"/>
      <c r="Z430" s="321"/>
      <c r="AA430" s="321"/>
      <c r="AB430" s="321"/>
      <c r="AC430" s="321"/>
    </row>
    <row r="431" spans="1:29" s="4" customFormat="1" ht="15">
      <c r="A431" s="321"/>
      <c r="B431" s="321"/>
      <c r="C431" s="321"/>
      <c r="D431" s="321"/>
      <c r="E431" s="321"/>
      <c r="F431" s="331"/>
      <c r="G431" s="331"/>
      <c r="H431" s="331"/>
      <c r="I431" s="331"/>
      <c r="J431" s="331"/>
      <c r="K431" s="331"/>
      <c r="L431" s="342"/>
      <c r="M431" s="342"/>
      <c r="N431" s="342"/>
      <c r="O431" s="342"/>
      <c r="P431" s="342"/>
      <c r="Q431" s="342"/>
      <c r="R431" s="321"/>
      <c r="S431" s="321"/>
      <c r="T431" s="321"/>
      <c r="U431" s="321"/>
      <c r="V431" s="321"/>
      <c r="W431" s="321"/>
      <c r="X431" s="487"/>
      <c r="Y431" s="321"/>
      <c r="Z431" s="321"/>
      <c r="AA431" s="321"/>
      <c r="AB431" s="321"/>
      <c r="AC431" s="321"/>
    </row>
    <row r="432" spans="1:29" s="4" customFormat="1" ht="15">
      <c r="A432" s="321"/>
      <c r="B432" s="322">
        <v>42907</v>
      </c>
      <c r="C432" s="321"/>
      <c r="D432" s="321"/>
      <c r="E432" s="321"/>
      <c r="F432" s="331"/>
      <c r="G432" s="331"/>
      <c r="H432" s="331"/>
      <c r="I432" s="331"/>
      <c r="J432" s="331"/>
      <c r="K432" s="331"/>
      <c r="L432" s="342"/>
      <c r="M432" s="342"/>
      <c r="N432" s="342"/>
      <c r="O432" s="342"/>
      <c r="P432" s="342"/>
      <c r="Q432" s="342"/>
      <c r="R432" s="321"/>
      <c r="S432" s="321"/>
      <c r="T432" s="321"/>
      <c r="U432" s="321"/>
      <c r="V432" s="321"/>
      <c r="W432" s="321"/>
      <c r="X432" s="487"/>
      <c r="Y432" s="321"/>
      <c r="Z432" s="321"/>
      <c r="AA432" s="321"/>
      <c r="AB432" s="321"/>
      <c r="AC432" s="321"/>
    </row>
    <row r="433" spans="1:29" s="4" customFormat="1" ht="15">
      <c r="A433" s="321"/>
      <c r="B433" s="321"/>
      <c r="C433" s="321"/>
      <c r="D433" s="321"/>
      <c r="E433" s="321"/>
      <c r="F433" s="331"/>
      <c r="G433" s="331"/>
      <c r="H433" s="331"/>
      <c r="I433" s="331"/>
      <c r="J433" s="331"/>
      <c r="K433" s="331"/>
      <c r="L433" s="342"/>
      <c r="M433" s="342"/>
      <c r="N433" s="342"/>
      <c r="O433" s="342"/>
      <c r="P433" s="342"/>
      <c r="Q433" s="342"/>
      <c r="R433" s="321"/>
      <c r="S433" s="321"/>
      <c r="T433" s="321"/>
      <c r="U433" s="321"/>
      <c r="V433" s="321"/>
      <c r="W433" s="321"/>
      <c r="X433" s="487"/>
      <c r="Y433" s="321"/>
      <c r="Z433" s="321"/>
      <c r="AA433" s="321"/>
      <c r="AB433" s="321"/>
      <c r="AC433" s="321"/>
    </row>
    <row r="434" spans="1:29" s="4" customFormat="1" ht="15">
      <c r="A434" s="321"/>
      <c r="B434" s="321"/>
      <c r="C434" s="321"/>
      <c r="D434" s="321"/>
      <c r="E434" s="321"/>
      <c r="F434" s="331"/>
      <c r="G434" s="331"/>
      <c r="H434" s="331"/>
      <c r="I434" s="331"/>
      <c r="J434" s="331"/>
      <c r="K434" s="331"/>
      <c r="L434" s="342"/>
      <c r="M434" s="342"/>
      <c r="N434" s="342"/>
      <c r="O434" s="342"/>
      <c r="P434" s="342"/>
      <c r="Q434" s="342"/>
      <c r="R434" s="321"/>
      <c r="S434" s="321"/>
      <c r="T434" s="321"/>
      <c r="U434" s="321"/>
      <c r="V434" s="321"/>
      <c r="W434" s="321"/>
      <c r="X434" s="487"/>
      <c r="Y434" s="321"/>
      <c r="Z434" s="321"/>
      <c r="AA434" s="321"/>
      <c r="AB434" s="321"/>
      <c r="AC434" s="321"/>
    </row>
    <row r="435" spans="1:29" s="4" customFormat="1" ht="15">
      <c r="A435" s="321"/>
      <c r="B435" s="321"/>
      <c r="C435" s="321"/>
      <c r="D435" s="321"/>
      <c r="E435" s="321"/>
      <c r="F435" s="331"/>
      <c r="G435" s="331"/>
      <c r="H435" s="331"/>
      <c r="I435" s="331"/>
      <c r="J435" s="331"/>
      <c r="K435" s="331"/>
      <c r="L435" s="342"/>
      <c r="M435" s="342"/>
      <c r="N435" s="342"/>
      <c r="O435" s="342"/>
      <c r="P435" s="342"/>
      <c r="Q435" s="342"/>
      <c r="R435" s="321"/>
      <c r="S435" s="321"/>
      <c r="T435" s="321"/>
      <c r="U435" s="321"/>
      <c r="V435" s="321"/>
      <c r="W435" s="321"/>
      <c r="X435" s="487"/>
      <c r="Y435" s="321"/>
      <c r="Z435" s="321"/>
      <c r="AA435" s="321"/>
      <c r="AB435" s="321"/>
      <c r="AC435" s="321"/>
    </row>
    <row r="436" spans="1:29" s="4" customFormat="1" ht="15">
      <c r="A436" s="321"/>
      <c r="B436" s="321"/>
      <c r="C436" s="321"/>
      <c r="D436" s="321"/>
      <c r="E436" s="321"/>
      <c r="F436" s="331"/>
      <c r="G436" s="331"/>
      <c r="H436" s="331"/>
      <c r="I436" s="331"/>
      <c r="J436" s="331"/>
      <c r="K436" s="331"/>
      <c r="L436" s="342"/>
      <c r="M436" s="342"/>
      <c r="N436" s="342"/>
      <c r="O436" s="342"/>
      <c r="P436" s="342"/>
      <c r="Q436" s="342"/>
      <c r="R436" s="321"/>
      <c r="S436" s="321"/>
      <c r="T436" s="321"/>
      <c r="U436" s="321"/>
      <c r="V436" s="321"/>
      <c r="W436" s="321"/>
      <c r="X436" s="487"/>
      <c r="Y436" s="321"/>
      <c r="Z436" s="321"/>
      <c r="AA436" s="321"/>
      <c r="AB436" s="321"/>
      <c r="AC436" s="321"/>
    </row>
    <row r="437" spans="1:29" s="4" customFormat="1" ht="15">
      <c r="A437" s="321"/>
      <c r="B437" s="321"/>
      <c r="C437" s="321"/>
      <c r="D437" s="321"/>
      <c r="E437" s="321"/>
      <c r="F437" s="331"/>
      <c r="G437" s="331"/>
      <c r="H437" s="331"/>
      <c r="I437" s="331"/>
      <c r="J437" s="331"/>
      <c r="K437" s="331"/>
      <c r="L437" s="342"/>
      <c r="M437" s="342"/>
      <c r="N437" s="342"/>
      <c r="O437" s="342"/>
      <c r="P437" s="342"/>
      <c r="Q437" s="342"/>
      <c r="R437" s="321"/>
      <c r="S437" s="321"/>
      <c r="T437" s="321"/>
      <c r="U437" s="321"/>
      <c r="V437" s="321"/>
      <c r="W437" s="321"/>
      <c r="X437" s="487"/>
      <c r="Y437" s="321"/>
      <c r="Z437" s="321"/>
      <c r="AA437" s="321"/>
      <c r="AB437" s="321"/>
      <c r="AC437" s="321"/>
    </row>
    <row r="438" spans="1:29" s="4" customFormat="1" ht="15">
      <c r="A438" s="321"/>
      <c r="B438" s="321"/>
      <c r="C438" s="321"/>
      <c r="D438" s="321"/>
      <c r="E438" s="321"/>
      <c r="F438" s="331"/>
      <c r="G438" s="331"/>
      <c r="H438" s="331"/>
      <c r="I438" s="331"/>
      <c r="J438" s="331"/>
      <c r="K438" s="331"/>
      <c r="L438" s="342"/>
      <c r="M438" s="342"/>
      <c r="N438" s="342"/>
      <c r="O438" s="342"/>
      <c r="P438" s="342"/>
      <c r="Q438" s="342"/>
      <c r="R438" s="321"/>
      <c r="S438" s="321"/>
      <c r="T438" s="321"/>
      <c r="U438" s="321"/>
      <c r="V438" s="321"/>
      <c r="W438" s="321"/>
      <c r="X438" s="487"/>
      <c r="Y438" s="321"/>
      <c r="Z438" s="321"/>
      <c r="AA438" s="321"/>
      <c r="AB438" s="321"/>
      <c r="AC438" s="321"/>
    </row>
    <row r="439" spans="1:29" s="4" customFormat="1" ht="15">
      <c r="A439" s="321"/>
      <c r="B439" s="321"/>
      <c r="C439" s="321"/>
      <c r="D439" s="321"/>
      <c r="E439" s="321"/>
      <c r="F439" s="331"/>
      <c r="G439" s="331"/>
      <c r="H439" s="331"/>
      <c r="I439" s="331"/>
      <c r="J439" s="331"/>
      <c r="K439" s="331"/>
      <c r="L439" s="342"/>
      <c r="M439" s="342"/>
      <c r="N439" s="342"/>
      <c r="O439" s="342"/>
      <c r="P439" s="342"/>
      <c r="Q439" s="342"/>
      <c r="R439" s="321"/>
      <c r="S439" s="321"/>
      <c r="T439" s="321"/>
      <c r="U439" s="321"/>
      <c r="V439" s="321"/>
      <c r="W439" s="321"/>
      <c r="X439" s="487"/>
      <c r="Y439" s="321"/>
      <c r="Z439" s="321"/>
      <c r="AA439" s="321"/>
      <c r="AB439" s="321"/>
      <c r="AC439" s="321"/>
    </row>
    <row r="440" spans="1:29" s="4" customFormat="1" ht="15">
      <c r="A440" s="321"/>
      <c r="B440" s="321"/>
      <c r="C440" s="321"/>
      <c r="D440" s="321"/>
      <c r="E440" s="321"/>
      <c r="F440" s="331"/>
      <c r="G440" s="331"/>
      <c r="H440" s="331"/>
      <c r="I440" s="331"/>
      <c r="J440" s="331"/>
      <c r="K440" s="331"/>
      <c r="L440" s="342"/>
      <c r="M440" s="342"/>
      <c r="N440" s="342"/>
      <c r="O440" s="342"/>
      <c r="P440" s="342"/>
      <c r="Q440" s="342"/>
      <c r="R440" s="321"/>
      <c r="S440" s="321"/>
      <c r="T440" s="321"/>
      <c r="U440" s="321"/>
      <c r="V440" s="321"/>
      <c r="W440" s="321"/>
      <c r="X440" s="487"/>
      <c r="Y440" s="321"/>
      <c r="Z440" s="321"/>
      <c r="AA440" s="321"/>
      <c r="AB440" s="321"/>
      <c r="AC440" s="321"/>
    </row>
    <row r="441" spans="1:29" s="4" customFormat="1" ht="15">
      <c r="A441" s="321"/>
      <c r="B441" s="321"/>
      <c r="C441" s="321"/>
      <c r="D441" s="321"/>
      <c r="E441" s="321"/>
      <c r="F441" s="331"/>
      <c r="G441" s="331"/>
      <c r="H441" s="331"/>
      <c r="I441" s="331"/>
      <c r="J441" s="331"/>
      <c r="K441" s="331"/>
      <c r="L441" s="342"/>
      <c r="M441" s="342"/>
      <c r="N441" s="342"/>
      <c r="O441" s="342"/>
      <c r="P441" s="342"/>
      <c r="Q441" s="342"/>
      <c r="R441" s="321"/>
      <c r="S441" s="321"/>
      <c r="T441" s="321"/>
      <c r="U441" s="321"/>
      <c r="V441" s="321"/>
      <c r="W441" s="321"/>
      <c r="X441" s="487"/>
      <c r="Y441" s="321"/>
      <c r="Z441" s="321"/>
      <c r="AA441" s="321"/>
      <c r="AB441" s="321"/>
      <c r="AC441" s="321"/>
    </row>
    <row r="442" spans="1:29" s="4" customFormat="1" ht="15">
      <c r="A442" s="321"/>
      <c r="B442" s="321"/>
      <c r="C442" s="321"/>
      <c r="D442" s="321"/>
      <c r="E442" s="321"/>
      <c r="F442" s="331"/>
      <c r="G442" s="331"/>
      <c r="H442" s="331"/>
      <c r="I442" s="331"/>
      <c r="J442" s="331"/>
      <c r="K442" s="331"/>
      <c r="L442" s="342"/>
      <c r="M442" s="342"/>
      <c r="N442" s="342"/>
      <c r="O442" s="342"/>
      <c r="P442" s="342"/>
      <c r="Q442" s="342"/>
      <c r="R442" s="321"/>
      <c r="S442" s="321"/>
      <c r="T442" s="321"/>
      <c r="U442" s="321"/>
      <c r="V442" s="321"/>
      <c r="W442" s="321"/>
      <c r="X442" s="487"/>
      <c r="Y442" s="321"/>
      <c r="Z442" s="321"/>
      <c r="AA442" s="321"/>
      <c r="AB442" s="321"/>
      <c r="AC442" s="321"/>
    </row>
    <row r="443" spans="1:29" s="4" customFormat="1" ht="15">
      <c r="A443" s="321"/>
      <c r="B443" s="321"/>
      <c r="C443" s="321"/>
      <c r="D443" s="321"/>
      <c r="E443" s="321"/>
      <c r="F443" s="331"/>
      <c r="G443" s="331"/>
      <c r="H443" s="331"/>
      <c r="I443" s="331"/>
      <c r="J443" s="331"/>
      <c r="K443" s="331"/>
      <c r="L443" s="342"/>
      <c r="M443" s="342"/>
      <c r="N443" s="342"/>
      <c r="O443" s="342"/>
      <c r="P443" s="342"/>
      <c r="Q443" s="342"/>
      <c r="R443" s="321"/>
      <c r="S443" s="321"/>
      <c r="T443" s="321"/>
      <c r="U443" s="321"/>
      <c r="V443" s="321"/>
      <c r="W443" s="321"/>
      <c r="X443" s="487"/>
      <c r="Y443" s="321"/>
      <c r="Z443" s="321"/>
      <c r="AA443" s="321"/>
      <c r="AB443" s="321"/>
      <c r="AC443" s="321"/>
    </row>
    <row r="444" spans="1:29" s="4" customFormat="1" ht="15">
      <c r="A444" s="321"/>
      <c r="B444" s="321"/>
      <c r="C444" s="321"/>
      <c r="D444" s="321"/>
      <c r="E444" s="321"/>
      <c r="F444" s="331"/>
      <c r="G444" s="331"/>
      <c r="H444" s="331"/>
      <c r="I444" s="331"/>
      <c r="J444" s="331"/>
      <c r="K444" s="331"/>
      <c r="L444" s="342"/>
      <c r="M444" s="342"/>
      <c r="N444" s="342"/>
      <c r="O444" s="342"/>
      <c r="P444" s="342"/>
      <c r="Q444" s="342"/>
      <c r="R444" s="321"/>
      <c r="S444" s="321"/>
      <c r="T444" s="321"/>
      <c r="U444" s="321"/>
      <c r="V444" s="321"/>
      <c r="W444" s="321"/>
      <c r="X444" s="487"/>
      <c r="Y444" s="321"/>
      <c r="Z444" s="321"/>
      <c r="AA444" s="321"/>
      <c r="AB444" s="321"/>
      <c r="AC444" s="321"/>
    </row>
    <row r="445" spans="1:29" s="4" customFormat="1" ht="15">
      <c r="A445" s="321"/>
      <c r="B445" s="321"/>
      <c r="C445" s="321"/>
      <c r="D445" s="321"/>
      <c r="E445" s="321"/>
      <c r="F445" s="331"/>
      <c r="G445" s="331"/>
      <c r="H445" s="331"/>
      <c r="I445" s="331"/>
      <c r="J445" s="331"/>
      <c r="K445" s="331"/>
      <c r="L445" s="342"/>
      <c r="M445" s="342"/>
      <c r="N445" s="342"/>
      <c r="O445" s="342"/>
      <c r="P445" s="342"/>
      <c r="Q445" s="342"/>
      <c r="R445" s="321"/>
      <c r="S445" s="321"/>
      <c r="T445" s="321"/>
      <c r="U445" s="321"/>
      <c r="V445" s="321"/>
      <c r="W445" s="321"/>
      <c r="X445" s="487"/>
      <c r="Y445" s="321"/>
      <c r="Z445" s="321"/>
      <c r="AA445" s="321"/>
      <c r="AB445" s="321"/>
      <c r="AC445" s="321"/>
    </row>
    <row r="446" spans="1:29" s="4" customFormat="1" ht="15">
      <c r="A446" s="321"/>
      <c r="B446" s="321"/>
      <c r="C446" s="321"/>
      <c r="D446" s="321"/>
      <c r="E446" s="321"/>
      <c r="F446" s="331"/>
      <c r="G446" s="331"/>
      <c r="H446" s="331"/>
      <c r="I446" s="331"/>
      <c r="J446" s="331"/>
      <c r="K446" s="331"/>
      <c r="L446" s="342"/>
      <c r="M446" s="342"/>
      <c r="N446" s="342"/>
      <c r="O446" s="342"/>
      <c r="P446" s="342"/>
      <c r="Q446" s="342"/>
      <c r="R446" s="321"/>
      <c r="S446" s="321"/>
      <c r="T446" s="321"/>
      <c r="U446" s="321"/>
      <c r="V446" s="321"/>
      <c r="W446" s="321"/>
      <c r="X446" s="487"/>
      <c r="Y446" s="321"/>
      <c r="Z446" s="321"/>
      <c r="AA446" s="321"/>
      <c r="AB446" s="321"/>
      <c r="AC446" s="321"/>
    </row>
    <row r="447" spans="1:29" s="4" customFormat="1" ht="15">
      <c r="A447" s="321"/>
      <c r="B447" s="321"/>
      <c r="C447" s="321"/>
      <c r="D447" s="321"/>
      <c r="E447" s="321"/>
      <c r="F447" s="331"/>
      <c r="G447" s="331"/>
      <c r="H447" s="331"/>
      <c r="I447" s="331"/>
      <c r="J447" s="331"/>
      <c r="K447" s="331"/>
      <c r="L447" s="342"/>
      <c r="M447" s="342"/>
      <c r="N447" s="342"/>
      <c r="O447" s="342"/>
      <c r="P447" s="342"/>
      <c r="Q447" s="342"/>
      <c r="R447" s="321"/>
      <c r="S447" s="321"/>
      <c r="T447" s="321"/>
      <c r="U447" s="321"/>
      <c r="V447" s="321"/>
      <c r="W447" s="321"/>
      <c r="X447" s="487"/>
      <c r="Y447" s="321"/>
      <c r="Z447" s="321"/>
      <c r="AA447" s="321"/>
      <c r="AB447" s="321"/>
      <c r="AC447" s="321"/>
    </row>
    <row r="448" spans="1:29" s="4" customFormat="1" ht="15">
      <c r="A448" s="321"/>
      <c r="B448" s="321"/>
      <c r="C448" s="321"/>
      <c r="D448" s="321"/>
      <c r="E448" s="321"/>
      <c r="F448" s="331"/>
      <c r="G448" s="331"/>
      <c r="H448" s="331"/>
      <c r="I448" s="331"/>
      <c r="J448" s="331"/>
      <c r="K448" s="331"/>
      <c r="L448" s="342"/>
      <c r="M448" s="342"/>
      <c r="N448" s="342"/>
      <c r="O448" s="342"/>
      <c r="P448" s="342"/>
      <c r="Q448" s="342"/>
      <c r="R448" s="321"/>
      <c r="S448" s="321"/>
      <c r="T448" s="321"/>
      <c r="U448" s="321"/>
      <c r="V448" s="321"/>
      <c r="W448" s="321"/>
      <c r="X448" s="487"/>
      <c r="Y448" s="321"/>
      <c r="Z448" s="321"/>
      <c r="AA448" s="321"/>
      <c r="AB448" s="321"/>
      <c r="AC448" s="321"/>
    </row>
    <row r="449" spans="1:29" s="4" customFormat="1" ht="15">
      <c r="A449" s="321"/>
      <c r="B449" s="321"/>
      <c r="C449" s="321"/>
      <c r="D449" s="321"/>
      <c r="E449" s="321"/>
      <c r="F449" s="331"/>
      <c r="G449" s="331"/>
      <c r="H449" s="331"/>
      <c r="I449" s="331"/>
      <c r="J449" s="331"/>
      <c r="K449" s="331"/>
      <c r="L449" s="342"/>
      <c r="M449" s="342"/>
      <c r="N449" s="342"/>
      <c r="O449" s="342"/>
      <c r="P449" s="342"/>
      <c r="Q449" s="342"/>
      <c r="R449" s="321"/>
      <c r="S449" s="321"/>
      <c r="T449" s="321"/>
      <c r="U449" s="321"/>
      <c r="V449" s="321"/>
      <c r="W449" s="321"/>
      <c r="X449" s="487"/>
      <c r="Y449" s="321"/>
      <c r="Z449" s="321"/>
      <c r="AA449" s="321"/>
      <c r="AB449" s="321"/>
      <c r="AC449" s="321"/>
    </row>
    <row r="450" spans="1:29" s="4" customFormat="1" ht="15">
      <c r="A450" s="321"/>
      <c r="B450" s="321"/>
      <c r="C450" s="321"/>
      <c r="D450" s="321"/>
      <c r="E450" s="321"/>
      <c r="F450" s="331"/>
      <c r="G450" s="331"/>
      <c r="H450" s="331"/>
      <c r="I450" s="331"/>
      <c r="J450" s="331"/>
      <c r="K450" s="331"/>
      <c r="L450" s="342"/>
      <c r="M450" s="342"/>
      <c r="N450" s="342"/>
      <c r="O450" s="342"/>
      <c r="P450" s="342"/>
      <c r="Q450" s="342"/>
      <c r="R450" s="321"/>
      <c r="S450" s="321"/>
      <c r="T450" s="321"/>
      <c r="U450" s="321"/>
      <c r="V450" s="321"/>
      <c r="W450" s="321"/>
      <c r="X450" s="487"/>
      <c r="Y450" s="321"/>
      <c r="Z450" s="321"/>
      <c r="AA450" s="321"/>
      <c r="AB450" s="321"/>
      <c r="AC450" s="321"/>
    </row>
    <row r="451" spans="1:29" s="4" customFormat="1" ht="15">
      <c r="A451" s="321"/>
      <c r="B451" s="321"/>
      <c r="C451" s="321"/>
      <c r="D451" s="321"/>
      <c r="E451" s="321"/>
      <c r="F451" s="331"/>
      <c r="G451" s="331"/>
      <c r="H451" s="331"/>
      <c r="I451" s="331"/>
      <c r="J451" s="331"/>
      <c r="K451" s="331"/>
      <c r="L451" s="342"/>
      <c r="M451" s="342"/>
      <c r="N451" s="342"/>
      <c r="O451" s="342"/>
      <c r="P451" s="342"/>
      <c r="Q451" s="342"/>
      <c r="R451" s="321"/>
      <c r="S451" s="321"/>
      <c r="T451" s="321"/>
      <c r="U451" s="321"/>
      <c r="V451" s="321"/>
      <c r="W451" s="321"/>
      <c r="X451" s="487"/>
      <c r="Y451" s="321"/>
      <c r="Z451" s="321"/>
      <c r="AA451" s="321"/>
      <c r="AB451" s="321"/>
      <c r="AC451" s="321"/>
    </row>
    <row r="452" spans="1:29" s="4" customFormat="1" ht="15">
      <c r="A452" s="321"/>
      <c r="B452" s="321"/>
      <c r="C452" s="321"/>
      <c r="D452" s="321"/>
      <c r="E452" s="321"/>
      <c r="F452" s="331"/>
      <c r="G452" s="331"/>
      <c r="H452" s="331"/>
      <c r="I452" s="331"/>
      <c r="J452" s="331"/>
      <c r="K452" s="331"/>
      <c r="L452" s="342"/>
      <c r="M452" s="342"/>
      <c r="N452" s="342"/>
      <c r="O452" s="342"/>
      <c r="P452" s="342"/>
      <c r="Q452" s="342"/>
      <c r="R452" s="321"/>
      <c r="S452" s="321"/>
      <c r="T452" s="321"/>
      <c r="U452" s="321"/>
      <c r="V452" s="321"/>
      <c r="W452" s="321"/>
      <c r="X452" s="487"/>
      <c r="Y452" s="321"/>
      <c r="Z452" s="321"/>
      <c r="AA452" s="321"/>
      <c r="AB452" s="321"/>
      <c r="AC452" s="321"/>
    </row>
    <row r="453" spans="1:29" s="4" customFormat="1" ht="15">
      <c r="A453" s="321"/>
      <c r="B453" s="321"/>
      <c r="C453" s="321"/>
      <c r="D453" s="321"/>
      <c r="E453" s="321"/>
      <c r="F453" s="331"/>
      <c r="G453" s="331"/>
      <c r="H453" s="331"/>
      <c r="I453" s="331"/>
      <c r="J453" s="331"/>
      <c r="K453" s="331"/>
      <c r="L453" s="342"/>
      <c r="M453" s="342"/>
      <c r="N453" s="342"/>
      <c r="O453" s="342"/>
      <c r="P453" s="342"/>
      <c r="Q453" s="342"/>
      <c r="R453" s="321"/>
      <c r="S453" s="321"/>
      <c r="T453" s="321"/>
      <c r="U453" s="321"/>
      <c r="V453" s="321"/>
      <c r="W453" s="321"/>
      <c r="X453" s="487"/>
      <c r="Y453" s="321"/>
      <c r="Z453" s="321"/>
      <c r="AA453" s="321"/>
      <c r="AB453" s="321"/>
      <c r="AC453" s="321"/>
    </row>
    <row r="454" spans="1:29" s="4" customFormat="1" ht="15">
      <c r="A454" s="321"/>
      <c r="B454" s="321"/>
      <c r="C454" s="321"/>
      <c r="D454" s="321"/>
      <c r="E454" s="321"/>
      <c r="F454" s="331"/>
      <c r="G454" s="331"/>
      <c r="H454" s="331"/>
      <c r="I454" s="331"/>
      <c r="J454" s="331"/>
      <c r="K454" s="331"/>
      <c r="L454" s="342"/>
      <c r="M454" s="342"/>
      <c r="N454" s="342"/>
      <c r="O454" s="342"/>
      <c r="P454" s="342"/>
      <c r="Q454" s="342"/>
      <c r="R454" s="321"/>
      <c r="S454" s="321"/>
      <c r="T454" s="321"/>
      <c r="U454" s="321"/>
      <c r="V454" s="321"/>
      <c r="W454" s="321"/>
      <c r="X454" s="487"/>
      <c r="Y454" s="321"/>
      <c r="Z454" s="321"/>
      <c r="AA454" s="321"/>
      <c r="AB454" s="321"/>
      <c r="AC454" s="321"/>
    </row>
    <row r="455" spans="1:29" s="4" customFormat="1" ht="15">
      <c r="A455" s="321"/>
      <c r="B455" s="321"/>
      <c r="C455" s="321"/>
      <c r="D455" s="321"/>
      <c r="E455" s="321"/>
      <c r="F455" s="331"/>
      <c r="G455" s="331"/>
      <c r="H455" s="331"/>
      <c r="I455" s="331"/>
      <c r="J455" s="331"/>
      <c r="K455" s="331"/>
      <c r="L455" s="342"/>
      <c r="M455" s="342"/>
      <c r="N455" s="342"/>
      <c r="O455" s="342"/>
      <c r="P455" s="342"/>
      <c r="Q455" s="342"/>
      <c r="R455" s="321"/>
      <c r="S455" s="321"/>
      <c r="T455" s="321"/>
      <c r="U455" s="321"/>
      <c r="V455" s="321"/>
      <c r="W455" s="321"/>
      <c r="X455" s="487"/>
      <c r="Y455" s="321"/>
      <c r="Z455" s="321"/>
      <c r="AA455" s="321"/>
      <c r="AB455" s="321"/>
      <c r="AC455" s="321"/>
    </row>
    <row r="456" spans="1:29" s="4" customFormat="1" ht="15">
      <c r="A456" s="321"/>
      <c r="B456" s="321"/>
      <c r="C456" s="321"/>
      <c r="D456" s="321"/>
      <c r="E456" s="321"/>
      <c r="F456" s="331"/>
      <c r="G456" s="331"/>
      <c r="H456" s="331"/>
      <c r="I456" s="331"/>
      <c r="J456" s="331"/>
      <c r="K456" s="331"/>
      <c r="L456" s="342"/>
      <c r="M456" s="342"/>
      <c r="N456" s="342"/>
      <c r="O456" s="342"/>
      <c r="P456" s="342"/>
      <c r="Q456" s="342"/>
      <c r="R456" s="321"/>
      <c r="S456" s="321"/>
      <c r="T456" s="321"/>
      <c r="U456" s="321"/>
      <c r="V456" s="321"/>
      <c r="W456" s="321"/>
      <c r="X456" s="487"/>
      <c r="Y456" s="321"/>
      <c r="Z456" s="321"/>
      <c r="AA456" s="321"/>
      <c r="AB456" s="321"/>
      <c r="AC456" s="321"/>
    </row>
    <row r="457" spans="1:29" s="4" customFormat="1" ht="15">
      <c r="A457" s="321"/>
      <c r="B457" s="321"/>
      <c r="C457" s="321"/>
      <c r="D457" s="321"/>
      <c r="E457" s="321"/>
      <c r="F457" s="331"/>
      <c r="G457" s="331"/>
      <c r="H457" s="331"/>
      <c r="I457" s="331"/>
      <c r="J457" s="331"/>
      <c r="K457" s="331"/>
      <c r="L457" s="342"/>
      <c r="M457" s="342"/>
      <c r="N457" s="342"/>
      <c r="O457" s="342"/>
      <c r="P457" s="342"/>
      <c r="Q457" s="342"/>
      <c r="R457" s="321"/>
      <c r="S457" s="321"/>
      <c r="T457" s="321"/>
      <c r="U457" s="321"/>
      <c r="V457" s="321"/>
      <c r="W457" s="321"/>
      <c r="X457" s="487"/>
      <c r="Y457" s="321"/>
      <c r="Z457" s="321"/>
      <c r="AA457" s="321"/>
      <c r="AB457" s="321"/>
      <c r="AC457" s="321"/>
    </row>
    <row r="458" spans="1:29" s="4" customFormat="1" ht="15">
      <c r="A458" s="321"/>
      <c r="B458" s="321"/>
      <c r="C458" s="321"/>
      <c r="D458" s="321"/>
      <c r="E458" s="321"/>
      <c r="F458" s="331"/>
      <c r="G458" s="331"/>
      <c r="H458" s="331"/>
      <c r="I458" s="331"/>
      <c r="J458" s="331"/>
      <c r="K458" s="331"/>
      <c r="L458" s="342"/>
      <c r="M458" s="342"/>
      <c r="N458" s="342"/>
      <c r="O458" s="342"/>
      <c r="P458" s="342"/>
      <c r="Q458" s="342"/>
      <c r="R458" s="321"/>
      <c r="S458" s="321"/>
      <c r="T458" s="321"/>
      <c r="U458" s="321"/>
      <c r="V458" s="321"/>
      <c r="W458" s="321"/>
      <c r="X458" s="487"/>
      <c r="Y458" s="321"/>
      <c r="Z458" s="321"/>
      <c r="AA458" s="321"/>
      <c r="AB458" s="321"/>
      <c r="AC458" s="321"/>
    </row>
    <row r="459" spans="1:29" s="4" customFormat="1" ht="15">
      <c r="A459" s="321"/>
      <c r="B459" s="321"/>
      <c r="C459" s="321"/>
      <c r="D459" s="321"/>
      <c r="E459" s="321"/>
      <c r="F459" s="331"/>
      <c r="G459" s="331"/>
      <c r="H459" s="331"/>
      <c r="I459" s="331"/>
      <c r="J459" s="331"/>
      <c r="K459" s="331"/>
      <c r="L459" s="342"/>
      <c r="M459" s="342"/>
      <c r="N459" s="342"/>
      <c r="O459" s="342"/>
      <c r="P459" s="342"/>
      <c r="Q459" s="342"/>
      <c r="R459" s="321"/>
      <c r="S459" s="321"/>
      <c r="T459" s="321"/>
      <c r="U459" s="321"/>
      <c r="V459" s="321"/>
      <c r="W459" s="321"/>
      <c r="X459" s="487"/>
      <c r="Y459" s="321"/>
      <c r="Z459" s="321"/>
      <c r="AA459" s="321"/>
      <c r="AB459" s="321"/>
      <c r="AC459" s="321"/>
    </row>
    <row r="460" spans="1:29" s="4" customFormat="1" ht="15">
      <c r="A460" s="321"/>
      <c r="B460" s="321"/>
      <c r="C460" s="321"/>
      <c r="D460" s="321"/>
      <c r="E460" s="321"/>
      <c r="F460" s="331"/>
      <c r="G460" s="331"/>
      <c r="H460" s="331"/>
      <c r="I460" s="331"/>
      <c r="J460" s="331"/>
      <c r="K460" s="331"/>
      <c r="L460" s="342"/>
      <c r="M460" s="342"/>
      <c r="N460" s="342"/>
      <c r="O460" s="342"/>
      <c r="P460" s="342"/>
      <c r="Q460" s="342"/>
      <c r="R460" s="321"/>
      <c r="S460" s="321"/>
      <c r="T460" s="321"/>
      <c r="U460" s="321"/>
      <c r="V460" s="321"/>
      <c r="W460" s="321"/>
      <c r="X460" s="487"/>
      <c r="Y460" s="321"/>
      <c r="Z460" s="321"/>
      <c r="AA460" s="321"/>
      <c r="AB460" s="321"/>
      <c r="AC460" s="321"/>
    </row>
    <row r="461" spans="1:29" s="4" customFormat="1" ht="15">
      <c r="A461" s="321"/>
      <c r="B461" s="321"/>
      <c r="C461" s="321"/>
      <c r="D461" s="321"/>
      <c r="E461" s="321"/>
      <c r="F461" s="331"/>
      <c r="G461" s="331"/>
      <c r="H461" s="331"/>
      <c r="I461" s="331"/>
      <c r="J461" s="331"/>
      <c r="K461" s="331"/>
      <c r="L461" s="342"/>
      <c r="M461" s="342"/>
      <c r="N461" s="342"/>
      <c r="O461" s="342"/>
      <c r="P461" s="342"/>
      <c r="Q461" s="342"/>
      <c r="R461" s="321"/>
      <c r="S461" s="321"/>
      <c r="T461" s="321"/>
      <c r="U461" s="321"/>
      <c r="V461" s="321"/>
      <c r="W461" s="321"/>
      <c r="X461" s="487"/>
      <c r="Y461" s="321"/>
      <c r="Z461" s="321"/>
      <c r="AA461" s="321"/>
      <c r="AB461" s="321"/>
      <c r="AC461" s="321"/>
    </row>
    <row r="462" spans="1:29" s="4" customFormat="1" ht="15">
      <c r="A462" s="321"/>
      <c r="B462" s="321"/>
      <c r="C462" s="321"/>
      <c r="D462" s="321"/>
      <c r="E462" s="321"/>
      <c r="F462" s="331"/>
      <c r="G462" s="331"/>
      <c r="H462" s="331"/>
      <c r="I462" s="331"/>
      <c r="J462" s="331"/>
      <c r="K462" s="331"/>
      <c r="L462" s="342"/>
      <c r="M462" s="342"/>
      <c r="N462" s="342"/>
      <c r="O462" s="342"/>
      <c r="P462" s="342"/>
      <c r="Q462" s="342"/>
      <c r="R462" s="321"/>
      <c r="S462" s="321"/>
      <c r="T462" s="321"/>
      <c r="U462" s="321"/>
      <c r="V462" s="321"/>
      <c r="W462" s="321"/>
      <c r="X462" s="487"/>
      <c r="Y462" s="321"/>
      <c r="Z462" s="321"/>
      <c r="AA462" s="321"/>
      <c r="AB462" s="321"/>
      <c r="AC462" s="321"/>
    </row>
    <row r="463" spans="1:29" s="4" customFormat="1" ht="15">
      <c r="A463" s="321"/>
      <c r="B463" s="321"/>
      <c r="C463" s="321"/>
      <c r="D463" s="321"/>
      <c r="E463" s="321"/>
      <c r="F463" s="331"/>
      <c r="G463" s="331"/>
      <c r="H463" s="331"/>
      <c r="I463" s="331"/>
      <c r="J463" s="331"/>
      <c r="K463" s="331"/>
      <c r="L463" s="342"/>
      <c r="M463" s="342"/>
      <c r="N463" s="342"/>
      <c r="O463" s="342"/>
      <c r="P463" s="342"/>
      <c r="Q463" s="342"/>
      <c r="R463" s="321"/>
      <c r="S463" s="321"/>
      <c r="T463" s="321"/>
      <c r="U463" s="321"/>
      <c r="V463" s="321"/>
      <c r="W463" s="321"/>
      <c r="X463" s="487"/>
      <c r="Y463" s="321"/>
      <c r="Z463" s="321"/>
      <c r="AA463" s="321"/>
      <c r="AB463" s="321"/>
      <c r="AC463" s="321"/>
    </row>
    <row r="464" spans="1:29" s="4" customFormat="1" ht="15">
      <c r="A464" s="321"/>
      <c r="B464" s="321"/>
      <c r="C464" s="321"/>
      <c r="D464" s="321"/>
      <c r="E464" s="321"/>
      <c r="F464" s="331"/>
      <c r="G464" s="331"/>
      <c r="H464" s="331"/>
      <c r="I464" s="331"/>
      <c r="J464" s="331"/>
      <c r="K464" s="331"/>
      <c r="L464" s="342"/>
      <c r="M464" s="342"/>
      <c r="N464" s="342"/>
      <c r="O464" s="342"/>
      <c r="P464" s="342"/>
      <c r="Q464" s="342"/>
      <c r="R464" s="321"/>
      <c r="S464" s="321"/>
      <c r="T464" s="321"/>
      <c r="U464" s="321"/>
      <c r="V464" s="321"/>
      <c r="W464" s="321"/>
      <c r="X464" s="487"/>
      <c r="Y464" s="321"/>
      <c r="Z464" s="321"/>
      <c r="AA464" s="321"/>
      <c r="AB464" s="321"/>
      <c r="AC464" s="321"/>
    </row>
    <row r="465" spans="1:29" s="4" customFormat="1" ht="15">
      <c r="A465" s="321"/>
      <c r="B465" s="321"/>
      <c r="C465" s="321"/>
      <c r="D465" s="321"/>
      <c r="E465" s="321"/>
      <c r="F465" s="331"/>
      <c r="G465" s="331"/>
      <c r="H465" s="331"/>
      <c r="I465" s="331"/>
      <c r="J465" s="331"/>
      <c r="K465" s="331"/>
      <c r="L465" s="342"/>
      <c r="M465" s="342"/>
      <c r="N465" s="342"/>
      <c r="O465" s="342"/>
      <c r="P465" s="342"/>
      <c r="Q465" s="342"/>
      <c r="R465" s="321"/>
      <c r="S465" s="321"/>
      <c r="T465" s="321"/>
      <c r="U465" s="321"/>
      <c r="V465" s="321"/>
      <c r="W465" s="321"/>
      <c r="X465" s="487"/>
      <c r="Y465" s="321"/>
      <c r="Z465" s="321"/>
      <c r="AA465" s="321"/>
      <c r="AB465" s="321"/>
      <c r="AC465" s="321"/>
    </row>
    <row r="466" spans="1:29" s="4" customFormat="1" ht="15">
      <c r="A466" s="321"/>
      <c r="B466" s="321"/>
      <c r="C466" s="321"/>
      <c r="D466" s="321"/>
      <c r="E466" s="321"/>
      <c r="F466" s="331"/>
      <c r="G466" s="331"/>
      <c r="H466" s="331"/>
      <c r="I466" s="331"/>
      <c r="J466" s="331"/>
      <c r="K466" s="331"/>
      <c r="L466" s="342"/>
      <c r="M466" s="342"/>
      <c r="N466" s="342"/>
      <c r="O466" s="342"/>
      <c r="P466" s="342"/>
      <c r="Q466" s="342"/>
      <c r="R466" s="321"/>
      <c r="S466" s="321"/>
      <c r="T466" s="321"/>
      <c r="U466" s="321"/>
      <c r="V466" s="321"/>
      <c r="W466" s="321"/>
      <c r="X466" s="487"/>
      <c r="Y466" s="321"/>
      <c r="Z466" s="321"/>
      <c r="AA466" s="321"/>
      <c r="AB466" s="321"/>
      <c r="AC466" s="321"/>
    </row>
    <row r="467" spans="1:29" s="4" customFormat="1" ht="15">
      <c r="A467" s="321"/>
      <c r="B467" s="321"/>
      <c r="C467" s="321"/>
      <c r="D467" s="321"/>
      <c r="E467" s="321"/>
      <c r="F467" s="331"/>
      <c r="G467" s="331"/>
      <c r="H467" s="331"/>
      <c r="I467" s="331"/>
      <c r="J467" s="331"/>
      <c r="K467" s="331"/>
      <c r="L467" s="342"/>
      <c r="M467" s="342"/>
      <c r="N467" s="342"/>
      <c r="O467" s="342"/>
      <c r="P467" s="342"/>
      <c r="Q467" s="342"/>
      <c r="R467" s="321"/>
      <c r="S467" s="321"/>
      <c r="T467" s="321"/>
      <c r="U467" s="321"/>
      <c r="V467" s="321"/>
      <c r="W467" s="321"/>
      <c r="X467" s="487"/>
      <c r="Y467" s="321"/>
      <c r="Z467" s="321"/>
      <c r="AA467" s="321"/>
      <c r="AB467" s="321"/>
      <c r="AC467" s="321"/>
    </row>
    <row r="468" spans="1:29" s="4" customFormat="1" ht="15">
      <c r="A468" s="321"/>
      <c r="B468" s="321"/>
      <c r="C468" s="321"/>
      <c r="D468" s="321"/>
      <c r="E468" s="321"/>
      <c r="F468" s="331"/>
      <c r="G468" s="331"/>
      <c r="H468" s="331"/>
      <c r="I468" s="331"/>
      <c r="J468" s="331"/>
      <c r="K468" s="331"/>
      <c r="L468" s="342"/>
      <c r="M468" s="342"/>
      <c r="N468" s="342"/>
      <c r="O468" s="342"/>
      <c r="P468" s="342"/>
      <c r="Q468" s="342"/>
      <c r="R468" s="321"/>
      <c r="S468" s="321"/>
      <c r="T468" s="321"/>
      <c r="U468" s="321"/>
      <c r="V468" s="321"/>
      <c r="W468" s="321"/>
      <c r="X468" s="487"/>
      <c r="Y468" s="321"/>
      <c r="Z468" s="321"/>
      <c r="AA468" s="321"/>
      <c r="AB468" s="321"/>
      <c r="AC468" s="321"/>
    </row>
    <row r="469" spans="1:29" s="4" customFormat="1" ht="15">
      <c r="A469" s="321"/>
      <c r="B469" s="321"/>
      <c r="C469" s="321"/>
      <c r="D469" s="321"/>
      <c r="E469" s="321"/>
      <c r="F469" s="331"/>
      <c r="G469" s="331"/>
      <c r="H469" s="331"/>
      <c r="I469" s="331"/>
      <c r="J469" s="331"/>
      <c r="K469" s="331"/>
      <c r="L469" s="342"/>
      <c r="M469" s="342"/>
      <c r="N469" s="342"/>
      <c r="O469" s="342"/>
      <c r="P469" s="342"/>
      <c r="Q469" s="342"/>
      <c r="R469" s="321"/>
      <c r="S469" s="321"/>
      <c r="T469" s="321"/>
      <c r="U469" s="321"/>
      <c r="V469" s="321"/>
      <c r="W469" s="321"/>
      <c r="X469" s="487"/>
      <c r="Y469" s="321"/>
      <c r="Z469" s="321"/>
      <c r="AA469" s="321"/>
      <c r="AB469" s="321"/>
      <c r="AC469" s="321"/>
    </row>
    <row r="470" spans="1:29" s="4" customFormat="1" ht="15">
      <c r="A470" s="321"/>
      <c r="B470" s="321"/>
      <c r="C470" s="321"/>
      <c r="D470" s="321"/>
      <c r="E470" s="321"/>
      <c r="F470" s="331"/>
      <c r="G470" s="331"/>
      <c r="H470" s="331"/>
      <c r="I470" s="331"/>
      <c r="J470" s="331"/>
      <c r="K470" s="331"/>
      <c r="L470" s="342"/>
      <c r="M470" s="342"/>
      <c r="N470" s="342"/>
      <c r="O470" s="342"/>
      <c r="P470" s="342"/>
      <c r="Q470" s="342"/>
      <c r="R470" s="321"/>
      <c r="S470" s="321"/>
      <c r="T470" s="321"/>
      <c r="U470" s="321"/>
      <c r="V470" s="321"/>
      <c r="W470" s="321"/>
      <c r="X470" s="487"/>
      <c r="Y470" s="321"/>
      <c r="Z470" s="321"/>
      <c r="AA470" s="321"/>
      <c r="AB470" s="321"/>
      <c r="AC470" s="321"/>
    </row>
    <row r="471" spans="1:29" s="4" customFormat="1" ht="15">
      <c r="A471" s="321"/>
      <c r="B471" s="321"/>
      <c r="C471" s="321"/>
      <c r="D471" s="321"/>
      <c r="E471" s="321"/>
      <c r="F471" s="331"/>
      <c r="G471" s="331"/>
      <c r="H471" s="331"/>
      <c r="I471" s="331"/>
      <c r="J471" s="331"/>
      <c r="K471" s="331"/>
      <c r="L471" s="342"/>
      <c r="M471" s="342"/>
      <c r="N471" s="342"/>
      <c r="O471" s="342"/>
      <c r="P471" s="342"/>
      <c r="Q471" s="342"/>
      <c r="R471" s="321"/>
      <c r="S471" s="321"/>
      <c r="T471" s="321"/>
      <c r="U471" s="321"/>
      <c r="V471" s="321"/>
      <c r="W471" s="321"/>
      <c r="X471" s="487"/>
      <c r="Y471" s="321"/>
      <c r="Z471" s="321"/>
      <c r="AA471" s="321"/>
      <c r="AB471" s="321"/>
      <c r="AC471" s="321"/>
    </row>
    <row r="472" spans="1:29" s="4" customFormat="1" ht="15">
      <c r="A472" s="321"/>
      <c r="B472" s="321"/>
      <c r="C472" s="321"/>
      <c r="D472" s="321"/>
      <c r="E472" s="321"/>
      <c r="F472" s="331"/>
      <c r="G472" s="331"/>
      <c r="H472" s="331"/>
      <c r="I472" s="331"/>
      <c r="J472" s="331"/>
      <c r="K472" s="331"/>
      <c r="L472" s="342"/>
      <c r="M472" s="342"/>
      <c r="N472" s="342"/>
      <c r="O472" s="342"/>
      <c r="P472" s="342"/>
      <c r="Q472" s="342"/>
      <c r="R472" s="321"/>
      <c r="S472" s="321"/>
      <c r="T472" s="321"/>
      <c r="U472" s="321"/>
      <c r="V472" s="321"/>
      <c r="W472" s="321"/>
      <c r="X472" s="487"/>
      <c r="Y472" s="321"/>
      <c r="Z472" s="321"/>
      <c r="AA472" s="321"/>
      <c r="AB472" s="321"/>
      <c r="AC472" s="321"/>
    </row>
    <row r="473" spans="1:29" s="4" customFormat="1" ht="15">
      <c r="A473" s="321"/>
      <c r="B473" s="321"/>
      <c r="C473" s="321"/>
      <c r="D473" s="321"/>
      <c r="E473" s="321"/>
      <c r="F473" s="331"/>
      <c r="G473" s="331"/>
      <c r="H473" s="331"/>
      <c r="I473" s="331"/>
      <c r="J473" s="331"/>
      <c r="K473" s="331"/>
      <c r="L473" s="342"/>
      <c r="M473" s="342"/>
      <c r="N473" s="342"/>
      <c r="O473" s="342"/>
      <c r="P473" s="342"/>
      <c r="Q473" s="342"/>
      <c r="R473" s="321"/>
      <c r="S473" s="321"/>
      <c r="T473" s="321"/>
      <c r="U473" s="321"/>
      <c r="V473" s="321"/>
      <c r="W473" s="321"/>
      <c r="X473" s="487"/>
      <c r="Y473" s="321"/>
      <c r="Z473" s="321"/>
      <c r="AA473" s="321"/>
      <c r="AB473" s="321"/>
      <c r="AC473" s="321"/>
    </row>
    <row r="474" spans="1:29" s="4" customFormat="1" ht="15">
      <c r="A474" s="321"/>
      <c r="B474" s="321"/>
      <c r="C474" s="321"/>
      <c r="D474" s="321"/>
      <c r="E474" s="321"/>
      <c r="F474" s="331"/>
      <c r="G474" s="331"/>
      <c r="H474" s="331"/>
      <c r="I474" s="331"/>
      <c r="J474" s="331"/>
      <c r="K474" s="331"/>
      <c r="L474" s="342"/>
      <c r="M474" s="342"/>
      <c r="N474" s="342"/>
      <c r="O474" s="342"/>
      <c r="P474" s="342"/>
      <c r="Q474" s="342"/>
      <c r="R474" s="321"/>
      <c r="S474" s="321"/>
      <c r="T474" s="321"/>
      <c r="U474" s="321"/>
      <c r="V474" s="321"/>
      <c r="W474" s="321"/>
      <c r="X474" s="487"/>
      <c r="Y474" s="321"/>
      <c r="Z474" s="321"/>
      <c r="AA474" s="321"/>
      <c r="AB474" s="321"/>
      <c r="AC474" s="321"/>
    </row>
    <row r="475" spans="1:29" s="4" customFormat="1" ht="15">
      <c r="A475" s="321"/>
      <c r="B475" s="321"/>
      <c r="C475" s="321"/>
      <c r="D475" s="321"/>
      <c r="E475" s="321"/>
      <c r="F475" s="331"/>
      <c r="G475" s="331"/>
      <c r="H475" s="331"/>
      <c r="I475" s="331"/>
      <c r="J475" s="331"/>
      <c r="K475" s="331"/>
      <c r="L475" s="342"/>
      <c r="M475" s="342"/>
      <c r="N475" s="342"/>
      <c r="O475" s="342"/>
      <c r="P475" s="342"/>
      <c r="Q475" s="342"/>
      <c r="R475" s="321"/>
      <c r="S475" s="321"/>
      <c r="T475" s="321"/>
      <c r="U475" s="321"/>
      <c r="V475" s="321"/>
      <c r="W475" s="321"/>
      <c r="X475" s="487"/>
      <c r="Y475" s="321"/>
      <c r="Z475" s="321"/>
      <c r="AA475" s="321"/>
      <c r="AB475" s="321"/>
      <c r="AC475" s="321"/>
    </row>
    <row r="476" spans="1:29" s="4" customFormat="1" ht="15">
      <c r="A476" s="321"/>
      <c r="B476" s="321"/>
      <c r="C476" s="321"/>
      <c r="D476" s="321"/>
      <c r="E476" s="321"/>
      <c r="F476" s="331"/>
      <c r="G476" s="331"/>
      <c r="H476" s="331"/>
      <c r="I476" s="331"/>
      <c r="J476" s="331"/>
      <c r="K476" s="331"/>
      <c r="L476" s="342"/>
      <c r="M476" s="342"/>
      <c r="N476" s="342"/>
      <c r="O476" s="342"/>
      <c r="P476" s="342"/>
      <c r="Q476" s="342"/>
      <c r="R476" s="321"/>
      <c r="S476" s="321"/>
      <c r="T476" s="321"/>
      <c r="U476" s="321"/>
      <c r="V476" s="321"/>
      <c r="W476" s="321"/>
      <c r="X476" s="487"/>
      <c r="Y476" s="321"/>
      <c r="Z476" s="321"/>
      <c r="AA476" s="321"/>
      <c r="AB476" s="321"/>
      <c r="AC476" s="321"/>
    </row>
    <row r="477" spans="1:29" s="4" customFormat="1" ht="15">
      <c r="A477" s="321"/>
      <c r="B477" s="321"/>
      <c r="C477" s="321"/>
      <c r="D477" s="321"/>
      <c r="E477" s="321"/>
      <c r="F477" s="331"/>
      <c r="G477" s="331"/>
      <c r="H477" s="331"/>
      <c r="I477" s="331"/>
      <c r="J477" s="331"/>
      <c r="K477" s="331"/>
      <c r="L477" s="342"/>
      <c r="M477" s="342"/>
      <c r="N477" s="342"/>
      <c r="O477" s="342"/>
      <c r="P477" s="342"/>
      <c r="Q477" s="342"/>
      <c r="R477" s="321"/>
      <c r="S477" s="321"/>
      <c r="T477" s="321"/>
      <c r="U477" s="321"/>
      <c r="V477" s="321"/>
      <c r="W477" s="321"/>
      <c r="X477" s="487"/>
      <c r="Y477" s="321"/>
      <c r="Z477" s="321"/>
      <c r="AA477" s="321"/>
      <c r="AB477" s="321"/>
      <c r="AC477" s="321"/>
    </row>
    <row r="478" spans="1:29" s="4" customFormat="1" ht="15">
      <c r="A478" s="321"/>
      <c r="B478" s="321"/>
      <c r="C478" s="321"/>
      <c r="D478" s="321"/>
      <c r="E478" s="321"/>
      <c r="F478" s="331"/>
      <c r="G478" s="331"/>
      <c r="H478" s="331"/>
      <c r="I478" s="331"/>
      <c r="J478" s="331"/>
      <c r="K478" s="331"/>
      <c r="L478" s="342"/>
      <c r="M478" s="342"/>
      <c r="N478" s="342"/>
      <c r="O478" s="342"/>
      <c r="P478" s="342"/>
      <c r="Q478" s="342"/>
      <c r="R478" s="321"/>
      <c r="S478" s="321"/>
      <c r="T478" s="321"/>
      <c r="U478" s="321"/>
      <c r="V478" s="321"/>
      <c r="W478" s="321"/>
      <c r="X478" s="487"/>
      <c r="Y478" s="321"/>
      <c r="Z478" s="321"/>
      <c r="AA478" s="321"/>
      <c r="AB478" s="321"/>
      <c r="AC478" s="321"/>
    </row>
    <row r="479" spans="1:29" s="4" customFormat="1" ht="15">
      <c r="A479" s="321"/>
      <c r="B479" s="321"/>
      <c r="C479" s="321"/>
      <c r="D479" s="321"/>
      <c r="E479" s="321"/>
      <c r="F479" s="331"/>
      <c r="G479" s="331"/>
      <c r="H479" s="331"/>
      <c r="I479" s="331"/>
      <c r="J479" s="331"/>
      <c r="K479" s="331"/>
      <c r="L479" s="342"/>
      <c r="M479" s="342"/>
      <c r="N479" s="342"/>
      <c r="O479" s="342"/>
      <c r="P479" s="342"/>
      <c r="Q479" s="342"/>
      <c r="R479" s="321"/>
      <c r="S479" s="321"/>
      <c r="T479" s="321"/>
      <c r="U479" s="321"/>
      <c r="V479" s="321"/>
      <c r="W479" s="321"/>
      <c r="X479" s="487"/>
      <c r="Y479" s="321"/>
      <c r="Z479" s="321"/>
      <c r="AA479" s="321"/>
      <c r="AB479" s="321"/>
      <c r="AC479" s="321"/>
    </row>
    <row r="480" spans="1:29" s="4" customFormat="1" ht="15">
      <c r="A480" s="321"/>
      <c r="B480" s="321"/>
      <c r="C480" s="321"/>
      <c r="D480" s="321"/>
      <c r="E480" s="321"/>
      <c r="F480" s="331"/>
      <c r="G480" s="331"/>
      <c r="H480" s="331"/>
      <c r="I480" s="331"/>
      <c r="J480" s="331"/>
      <c r="K480" s="331"/>
      <c r="L480" s="342"/>
      <c r="M480" s="342"/>
      <c r="N480" s="342"/>
      <c r="O480" s="342"/>
      <c r="P480" s="342"/>
      <c r="Q480" s="342"/>
      <c r="R480" s="321"/>
      <c r="S480" s="321"/>
      <c r="T480" s="321"/>
      <c r="U480" s="321"/>
      <c r="V480" s="321"/>
      <c r="W480" s="321"/>
      <c r="X480" s="487"/>
      <c r="Y480" s="321"/>
      <c r="Z480" s="321"/>
      <c r="AA480" s="321"/>
      <c r="AB480" s="321"/>
      <c r="AC480" s="321"/>
    </row>
    <row r="481" spans="1:29" s="4" customFormat="1" ht="15">
      <c r="A481" s="321"/>
      <c r="B481" s="321"/>
      <c r="C481" s="321"/>
      <c r="D481" s="321"/>
      <c r="E481" s="321"/>
      <c r="F481" s="331"/>
      <c r="G481" s="331"/>
      <c r="H481" s="331"/>
      <c r="I481" s="331"/>
      <c r="J481" s="331"/>
      <c r="K481" s="331"/>
      <c r="L481" s="342"/>
      <c r="M481" s="342"/>
      <c r="N481" s="342"/>
      <c r="O481" s="342"/>
      <c r="P481" s="342"/>
      <c r="Q481" s="342"/>
      <c r="R481" s="321"/>
      <c r="S481" s="321"/>
      <c r="T481" s="321"/>
      <c r="U481" s="321"/>
      <c r="V481" s="321"/>
      <c r="W481" s="321"/>
      <c r="X481" s="487"/>
      <c r="Y481" s="321"/>
      <c r="Z481" s="321"/>
      <c r="AA481" s="321"/>
      <c r="AB481" s="321"/>
      <c r="AC481" s="321"/>
    </row>
    <row r="482" spans="1:29" s="4" customFormat="1" ht="15">
      <c r="A482" s="321"/>
      <c r="B482" s="321"/>
      <c r="C482" s="321"/>
      <c r="D482" s="321"/>
      <c r="E482" s="321"/>
      <c r="F482" s="331"/>
      <c r="G482" s="331"/>
      <c r="H482" s="331"/>
      <c r="I482" s="331"/>
      <c r="J482" s="331"/>
      <c r="K482" s="331"/>
      <c r="L482" s="342"/>
      <c r="M482" s="342"/>
      <c r="N482" s="342"/>
      <c r="O482" s="342"/>
      <c r="P482" s="342"/>
      <c r="Q482" s="342"/>
      <c r="R482" s="321"/>
      <c r="S482" s="321"/>
      <c r="T482" s="321"/>
      <c r="U482" s="321"/>
      <c r="V482" s="321"/>
      <c r="W482" s="321"/>
      <c r="X482" s="487"/>
      <c r="Y482" s="321"/>
      <c r="Z482" s="321"/>
      <c r="AA482" s="321"/>
      <c r="AB482" s="321"/>
      <c r="AC482" s="321"/>
    </row>
    <row r="483" spans="1:29" s="5" customFormat="1" ht="15">
      <c r="A483" s="355"/>
      <c r="B483" s="355"/>
      <c r="C483" s="355"/>
      <c r="D483" s="355"/>
      <c r="E483" s="355"/>
      <c r="F483" s="356"/>
      <c r="G483" s="356"/>
      <c r="H483" s="356"/>
      <c r="I483" s="356"/>
      <c r="J483" s="356"/>
      <c r="K483" s="356"/>
      <c r="L483" s="357"/>
      <c r="M483" s="357"/>
      <c r="N483" s="357"/>
      <c r="O483" s="357"/>
      <c r="P483" s="357"/>
      <c r="Q483" s="357"/>
      <c r="R483" s="355"/>
      <c r="S483" s="355"/>
      <c r="T483" s="355"/>
      <c r="U483" s="355"/>
      <c r="V483" s="355"/>
      <c r="W483" s="355"/>
      <c r="X483" s="488"/>
      <c r="Y483" s="355"/>
      <c r="Z483" s="355"/>
      <c r="AA483" s="355"/>
      <c r="AB483" s="355"/>
      <c r="AC483" s="355"/>
    </row>
    <row r="484" spans="12:17" ht="15">
      <c r="L484" s="358"/>
      <c r="M484" s="358"/>
      <c r="N484" s="358"/>
      <c r="O484" s="358"/>
      <c r="P484" s="358"/>
      <c r="Q484" s="358"/>
    </row>
    <row r="485" spans="12:17" ht="15">
      <c r="L485" s="358"/>
      <c r="M485" s="358"/>
      <c r="N485" s="358"/>
      <c r="O485" s="358"/>
      <c r="P485" s="358"/>
      <c r="Q485" s="358"/>
    </row>
    <row r="486" spans="12:17" ht="15">
      <c r="L486" s="358"/>
      <c r="M486" s="358"/>
      <c r="N486" s="358"/>
      <c r="O486" s="358"/>
      <c r="P486" s="358"/>
      <c r="Q486" s="358"/>
    </row>
    <row r="487" spans="12:17" ht="15">
      <c r="L487" s="358"/>
      <c r="M487" s="358"/>
      <c r="N487" s="358"/>
      <c r="O487" s="358"/>
      <c r="P487" s="358"/>
      <c r="Q487" s="358"/>
    </row>
    <row r="488" spans="12:17" ht="15">
      <c r="L488" s="358"/>
      <c r="M488" s="358"/>
      <c r="N488" s="358"/>
      <c r="O488" s="358"/>
      <c r="P488" s="358"/>
      <c r="Q488" s="358"/>
    </row>
    <row r="489" spans="12:17" ht="15">
      <c r="L489" s="358"/>
      <c r="M489" s="358"/>
      <c r="N489" s="358"/>
      <c r="O489" s="358"/>
      <c r="P489" s="358"/>
      <c r="Q489" s="358"/>
    </row>
    <row r="490" spans="12:17" ht="15">
      <c r="L490" s="358"/>
      <c r="M490" s="358"/>
      <c r="N490" s="358"/>
      <c r="O490" s="358"/>
      <c r="P490" s="358"/>
      <c r="Q490" s="358"/>
    </row>
    <row r="491" spans="12:17" ht="15">
      <c r="L491" s="358"/>
      <c r="M491" s="358"/>
      <c r="N491" s="358"/>
      <c r="O491" s="358"/>
      <c r="P491" s="358"/>
      <c r="Q491" s="358"/>
    </row>
    <row r="492" spans="12:17" ht="15">
      <c r="L492" s="358"/>
      <c r="M492" s="358"/>
      <c r="N492" s="358"/>
      <c r="O492" s="358"/>
      <c r="P492" s="358"/>
      <c r="Q492" s="358"/>
    </row>
    <row r="493" spans="12:17" ht="15">
      <c r="L493" s="358"/>
      <c r="M493" s="358"/>
      <c r="N493" s="358"/>
      <c r="O493" s="358"/>
      <c r="P493" s="358"/>
      <c r="Q493" s="358"/>
    </row>
    <row r="494" spans="12:17" ht="15">
      <c r="L494" s="358"/>
      <c r="M494" s="358"/>
      <c r="N494" s="358"/>
      <c r="O494" s="358"/>
      <c r="P494" s="358"/>
      <c r="Q494" s="358"/>
    </row>
    <row r="495" spans="12:17" ht="15">
      <c r="L495" s="358"/>
      <c r="M495" s="358"/>
      <c r="N495" s="358"/>
      <c r="O495" s="358"/>
      <c r="P495" s="358"/>
      <c r="Q495" s="358"/>
    </row>
    <row r="496" spans="12:17" ht="15">
      <c r="L496" s="358"/>
      <c r="M496" s="358"/>
      <c r="N496" s="358"/>
      <c r="O496" s="358"/>
      <c r="P496" s="358"/>
      <c r="Q496" s="358"/>
    </row>
    <row r="497" spans="12:17" ht="15">
      <c r="L497" s="358"/>
      <c r="M497" s="358"/>
      <c r="N497" s="358"/>
      <c r="O497" s="358"/>
      <c r="P497" s="358"/>
      <c r="Q497" s="358"/>
    </row>
    <row r="498" spans="12:17" ht="15">
      <c r="L498" s="358"/>
      <c r="M498" s="358"/>
      <c r="N498" s="358"/>
      <c r="O498" s="358"/>
      <c r="P498" s="358"/>
      <c r="Q498" s="358"/>
    </row>
    <row r="499" spans="12:17" ht="15">
      <c r="L499" s="358"/>
      <c r="M499" s="358"/>
      <c r="N499" s="358"/>
      <c r="O499" s="358"/>
      <c r="P499" s="358"/>
      <c r="Q499" s="358"/>
    </row>
    <row r="500" spans="12:17" ht="15">
      <c r="L500" s="358"/>
      <c r="M500" s="358"/>
      <c r="N500" s="358"/>
      <c r="O500" s="358"/>
      <c r="P500" s="358"/>
      <c r="Q500" s="358"/>
    </row>
    <row r="501" spans="12:17" ht="15">
      <c r="L501" s="358"/>
      <c r="M501" s="358"/>
      <c r="N501" s="358"/>
      <c r="O501" s="358"/>
      <c r="P501" s="358"/>
      <c r="Q501" s="358"/>
    </row>
    <row r="502" spans="12:17" ht="15">
      <c r="L502" s="358"/>
      <c r="M502" s="358"/>
      <c r="N502" s="358"/>
      <c r="O502" s="358"/>
      <c r="P502" s="358"/>
      <c r="Q502" s="358"/>
    </row>
    <row r="503" spans="12:17" ht="15">
      <c r="L503" s="358"/>
      <c r="M503" s="358"/>
      <c r="N503" s="358"/>
      <c r="O503" s="358"/>
      <c r="P503" s="358"/>
      <c r="Q503" s="358"/>
    </row>
    <row r="504" spans="12:17" ht="15">
      <c r="L504" s="358"/>
      <c r="M504" s="358"/>
      <c r="N504" s="358"/>
      <c r="O504" s="358"/>
      <c r="P504" s="358"/>
      <c r="Q504" s="358"/>
    </row>
    <row r="505" spans="12:17" ht="15">
      <c r="L505" s="358"/>
      <c r="M505" s="358"/>
      <c r="N505" s="358"/>
      <c r="O505" s="358"/>
      <c r="P505" s="358"/>
      <c r="Q505" s="358"/>
    </row>
    <row r="506" spans="12:17" ht="15">
      <c r="L506" s="358"/>
      <c r="M506" s="358"/>
      <c r="N506" s="358"/>
      <c r="O506" s="358"/>
      <c r="P506" s="358"/>
      <c r="Q506" s="358"/>
    </row>
    <row r="507" spans="12:17" ht="15">
      <c r="L507" s="358"/>
      <c r="M507" s="358"/>
      <c r="N507" s="358"/>
      <c r="O507" s="358"/>
      <c r="P507" s="358"/>
      <c r="Q507" s="358"/>
    </row>
    <row r="508" spans="12:17" ht="15">
      <c r="L508" s="358"/>
      <c r="M508" s="358"/>
      <c r="N508" s="358"/>
      <c r="O508" s="358"/>
      <c r="P508" s="358"/>
      <c r="Q508" s="358"/>
    </row>
    <row r="509" spans="12:17" ht="15">
      <c r="L509" s="358"/>
      <c r="M509" s="358"/>
      <c r="N509" s="358"/>
      <c r="O509" s="358"/>
      <c r="P509" s="358"/>
      <c r="Q509" s="358"/>
    </row>
    <row r="510" spans="12:17" ht="15">
      <c r="L510" s="358"/>
      <c r="M510" s="358"/>
      <c r="N510" s="358"/>
      <c r="O510" s="358"/>
      <c r="P510" s="358"/>
      <c r="Q510" s="358"/>
    </row>
    <row r="511" spans="12:17" ht="15">
      <c r="L511" s="358"/>
      <c r="M511" s="358"/>
      <c r="N511" s="358"/>
      <c r="O511" s="358"/>
      <c r="P511" s="358"/>
      <c r="Q511" s="358"/>
    </row>
    <row r="512" spans="12:17" ht="15">
      <c r="L512" s="358"/>
      <c r="M512" s="358"/>
      <c r="N512" s="358"/>
      <c r="O512" s="358"/>
      <c r="P512" s="358"/>
      <c r="Q512" s="358"/>
    </row>
    <row r="513" spans="12:17" ht="15">
      <c r="L513" s="358"/>
      <c r="M513" s="358"/>
      <c r="N513" s="358"/>
      <c r="O513" s="358"/>
      <c r="P513" s="358"/>
      <c r="Q513" s="358"/>
    </row>
    <row r="514" spans="12:17" ht="15">
      <c r="L514" s="358"/>
      <c r="M514" s="358"/>
      <c r="N514" s="358"/>
      <c r="O514" s="358"/>
      <c r="P514" s="358"/>
      <c r="Q514" s="358"/>
    </row>
    <row r="515" spans="12:17" ht="15">
      <c r="L515" s="358"/>
      <c r="M515" s="358"/>
      <c r="N515" s="358"/>
      <c r="O515" s="358"/>
      <c r="P515" s="358"/>
      <c r="Q515" s="358"/>
    </row>
    <row r="516" spans="12:17" ht="15">
      <c r="L516" s="358"/>
      <c r="M516" s="358"/>
      <c r="N516" s="358"/>
      <c r="O516" s="358"/>
      <c r="P516" s="358"/>
      <c r="Q516" s="358"/>
    </row>
    <row r="517" spans="12:17" ht="15">
      <c r="L517" s="358"/>
      <c r="M517" s="358"/>
      <c r="N517" s="358"/>
      <c r="O517" s="358"/>
      <c r="P517" s="358"/>
      <c r="Q517" s="358"/>
    </row>
    <row r="518" spans="12:17" ht="15">
      <c r="L518" s="358"/>
      <c r="M518" s="358"/>
      <c r="N518" s="358"/>
      <c r="O518" s="358"/>
      <c r="P518" s="358"/>
      <c r="Q518" s="358"/>
    </row>
    <row r="519" spans="12:17" ht="15">
      <c r="L519" s="358"/>
      <c r="M519" s="358"/>
      <c r="N519" s="358"/>
      <c r="O519" s="358"/>
      <c r="P519" s="358"/>
      <c r="Q519" s="358"/>
    </row>
    <row r="520" spans="12:17" ht="15">
      <c r="L520" s="358"/>
      <c r="M520" s="358"/>
      <c r="N520" s="358"/>
      <c r="O520" s="358"/>
      <c r="P520" s="358"/>
      <c r="Q520" s="358"/>
    </row>
    <row r="521" spans="12:17" ht="15">
      <c r="L521" s="358"/>
      <c r="M521" s="358"/>
      <c r="N521" s="358"/>
      <c r="O521" s="358"/>
      <c r="P521" s="358"/>
      <c r="Q521" s="358"/>
    </row>
    <row r="522" spans="12:17" ht="15">
      <c r="L522" s="358"/>
      <c r="M522" s="358"/>
      <c r="N522" s="358"/>
      <c r="O522" s="358"/>
      <c r="P522" s="358"/>
      <c r="Q522" s="358"/>
    </row>
    <row r="523" spans="12:17" ht="15">
      <c r="L523" s="358"/>
      <c r="M523" s="358"/>
      <c r="N523" s="358"/>
      <c r="O523" s="358"/>
      <c r="P523" s="358"/>
      <c r="Q523" s="358"/>
    </row>
    <row r="524" spans="12:17" ht="15">
      <c r="L524" s="358"/>
      <c r="M524" s="358"/>
      <c r="N524" s="358"/>
      <c r="O524" s="358"/>
      <c r="P524" s="358"/>
      <c r="Q524" s="358"/>
    </row>
    <row r="525" spans="12:17" ht="15">
      <c r="L525" s="358"/>
      <c r="M525" s="358"/>
      <c r="N525" s="358"/>
      <c r="O525" s="358"/>
      <c r="P525" s="358"/>
      <c r="Q525" s="358"/>
    </row>
    <row r="526" spans="12:17" ht="15">
      <c r="L526" s="358"/>
      <c r="M526" s="358"/>
      <c r="N526" s="358"/>
      <c r="O526" s="358"/>
      <c r="P526" s="358"/>
      <c r="Q526" s="358"/>
    </row>
    <row r="527" spans="12:17" ht="15">
      <c r="L527" s="358"/>
      <c r="M527" s="358"/>
      <c r="N527" s="358"/>
      <c r="O527" s="358"/>
      <c r="P527" s="358"/>
      <c r="Q527" s="358"/>
    </row>
    <row r="528" spans="12:17" ht="15">
      <c r="L528" s="358"/>
      <c r="M528" s="358"/>
      <c r="N528" s="358"/>
      <c r="O528" s="358"/>
      <c r="P528" s="358"/>
      <c r="Q528" s="358"/>
    </row>
    <row r="529" spans="12:17" ht="15">
      <c r="L529" s="358"/>
      <c r="M529" s="358"/>
      <c r="N529" s="358"/>
      <c r="O529" s="358"/>
      <c r="P529" s="358"/>
      <c r="Q529" s="358"/>
    </row>
    <row r="530" spans="12:17" ht="15">
      <c r="L530" s="358"/>
      <c r="M530" s="358"/>
      <c r="N530" s="358"/>
      <c r="O530" s="358"/>
      <c r="P530" s="358"/>
      <c r="Q530" s="358"/>
    </row>
    <row r="531" spans="12:17" ht="15">
      <c r="L531" s="358"/>
      <c r="M531" s="358"/>
      <c r="N531" s="358"/>
      <c r="O531" s="358"/>
      <c r="P531" s="358"/>
      <c r="Q531" s="358"/>
    </row>
    <row r="532" spans="12:17" ht="15">
      <c r="L532" s="358"/>
      <c r="M532" s="358"/>
      <c r="N532" s="358"/>
      <c r="O532" s="358"/>
      <c r="P532" s="358"/>
      <c r="Q532" s="358"/>
    </row>
    <row r="533" spans="12:17" ht="15">
      <c r="L533" s="358"/>
      <c r="M533" s="358"/>
      <c r="N533" s="358"/>
      <c r="O533" s="358"/>
      <c r="P533" s="358"/>
      <c r="Q533" s="358"/>
    </row>
    <row r="534" spans="12:17" ht="15">
      <c r="L534" s="358"/>
      <c r="M534" s="358"/>
      <c r="N534" s="358"/>
      <c r="O534" s="358"/>
      <c r="P534" s="358"/>
      <c r="Q534" s="358"/>
    </row>
    <row r="535" spans="12:17" ht="15">
      <c r="L535" s="358"/>
      <c r="M535" s="358"/>
      <c r="N535" s="358"/>
      <c r="O535" s="358"/>
      <c r="P535" s="358"/>
      <c r="Q535" s="358"/>
    </row>
    <row r="536" spans="12:17" ht="15">
      <c r="L536" s="358"/>
      <c r="M536" s="358"/>
      <c r="N536" s="358"/>
      <c r="O536" s="358"/>
      <c r="P536" s="358"/>
      <c r="Q536" s="358"/>
    </row>
    <row r="537" spans="12:17" ht="15">
      <c r="L537" s="358"/>
      <c r="M537" s="358"/>
      <c r="N537" s="358"/>
      <c r="O537" s="358"/>
      <c r="P537" s="358"/>
      <c r="Q537" s="358"/>
    </row>
    <row r="538" spans="12:17" ht="15">
      <c r="L538" s="358"/>
      <c r="M538" s="358"/>
      <c r="N538" s="358"/>
      <c r="O538" s="358"/>
      <c r="P538" s="358"/>
      <c r="Q538" s="358"/>
    </row>
    <row r="539" spans="12:17" ht="15">
      <c r="L539" s="358"/>
      <c r="M539" s="358"/>
      <c r="N539" s="358"/>
      <c r="O539" s="358"/>
      <c r="P539" s="358"/>
      <c r="Q539" s="358"/>
    </row>
    <row r="540" spans="12:17" ht="15">
      <c r="L540" s="358"/>
      <c r="M540" s="358"/>
      <c r="N540" s="358"/>
      <c r="O540" s="358"/>
      <c r="P540" s="358"/>
      <c r="Q540" s="358"/>
    </row>
    <row r="541" spans="12:17" ht="15">
      <c r="L541" s="358"/>
      <c r="M541" s="358"/>
      <c r="N541" s="358"/>
      <c r="O541" s="358"/>
      <c r="P541" s="358"/>
      <c r="Q541" s="358"/>
    </row>
    <row r="542" spans="12:17" ht="15">
      <c r="L542" s="358"/>
      <c r="M542" s="358"/>
      <c r="N542" s="358"/>
      <c r="O542" s="358"/>
      <c r="P542" s="358"/>
      <c r="Q542" s="358"/>
    </row>
    <row r="543" spans="12:17" ht="15">
      <c r="L543" s="358"/>
      <c r="M543" s="358"/>
      <c r="N543" s="358"/>
      <c r="O543" s="358"/>
      <c r="P543" s="358"/>
      <c r="Q543" s="358"/>
    </row>
    <row r="544" spans="12:17" ht="15">
      <c r="L544" s="358"/>
      <c r="M544" s="358"/>
      <c r="N544" s="358"/>
      <c r="O544" s="358"/>
      <c r="P544" s="358"/>
      <c r="Q544" s="358"/>
    </row>
    <row r="545" spans="12:17" ht="15">
      <c r="L545" s="358"/>
      <c r="M545" s="358"/>
      <c r="N545" s="358"/>
      <c r="O545" s="358"/>
      <c r="P545" s="358"/>
      <c r="Q545" s="358"/>
    </row>
    <row r="546" spans="12:17" ht="15">
      <c r="L546" s="358"/>
      <c r="M546" s="358"/>
      <c r="N546" s="358"/>
      <c r="O546" s="358"/>
      <c r="P546" s="358"/>
      <c r="Q546" s="358"/>
    </row>
    <row r="547" spans="12:17" ht="15">
      <c r="L547" s="358"/>
      <c r="M547" s="358"/>
      <c r="N547" s="358"/>
      <c r="O547" s="358"/>
      <c r="P547" s="358"/>
      <c r="Q547" s="358"/>
    </row>
    <row r="548" spans="12:17" ht="15">
      <c r="L548" s="358"/>
      <c r="M548" s="358"/>
      <c r="N548" s="358"/>
      <c r="O548" s="358"/>
      <c r="P548" s="358"/>
      <c r="Q548" s="358"/>
    </row>
    <row r="549" spans="12:17" ht="15">
      <c r="L549" s="358"/>
      <c r="M549" s="358"/>
      <c r="N549" s="358"/>
      <c r="O549" s="358"/>
      <c r="P549" s="358"/>
      <c r="Q549" s="358"/>
    </row>
    <row r="550" spans="12:17" ht="15">
      <c r="L550" s="358"/>
      <c r="M550" s="358"/>
      <c r="N550" s="358"/>
      <c r="O550" s="358"/>
      <c r="P550" s="358"/>
      <c r="Q550" s="358"/>
    </row>
    <row r="551" spans="12:17" ht="15">
      <c r="L551" s="358"/>
      <c r="M551" s="358"/>
      <c r="N551" s="358"/>
      <c r="O551" s="358"/>
      <c r="P551" s="358"/>
      <c r="Q551" s="358"/>
    </row>
    <row r="552" spans="12:17" ht="15">
      <c r="L552" s="358"/>
      <c r="M552" s="358"/>
      <c r="N552" s="358"/>
      <c r="O552" s="358"/>
      <c r="P552" s="358"/>
      <c r="Q552" s="358"/>
    </row>
    <row r="553" spans="12:17" ht="15">
      <c r="L553" s="358"/>
      <c r="M553" s="358"/>
      <c r="N553" s="358"/>
      <c r="O553" s="358"/>
      <c r="P553" s="358"/>
      <c r="Q553" s="358"/>
    </row>
    <row r="554" spans="12:17" ht="15">
      <c r="L554" s="358"/>
      <c r="M554" s="358"/>
      <c r="N554" s="358"/>
      <c r="O554" s="358"/>
      <c r="P554" s="358"/>
      <c r="Q554" s="358"/>
    </row>
    <row r="555" spans="12:17" ht="15">
      <c r="L555" s="358"/>
      <c r="M555" s="358"/>
      <c r="N555" s="358"/>
      <c r="O555" s="358"/>
      <c r="P555" s="358"/>
      <c r="Q555" s="358"/>
    </row>
    <row r="556" spans="12:17" ht="15">
      <c r="L556" s="358"/>
      <c r="M556" s="358"/>
      <c r="N556" s="358"/>
      <c r="O556" s="358"/>
      <c r="P556" s="358"/>
      <c r="Q556" s="358"/>
    </row>
    <row r="557" spans="12:17" ht="15">
      <c r="L557" s="358"/>
      <c r="M557" s="358"/>
      <c r="N557" s="358"/>
      <c r="O557" s="358"/>
      <c r="P557" s="358"/>
      <c r="Q557" s="358"/>
    </row>
    <row r="558" spans="12:17" ht="15">
      <c r="L558" s="358"/>
      <c r="M558" s="358"/>
      <c r="N558" s="358"/>
      <c r="O558" s="358"/>
      <c r="P558" s="358"/>
      <c r="Q558" s="358"/>
    </row>
    <row r="559" spans="12:17" ht="15">
      <c r="L559" s="358"/>
      <c r="M559" s="358"/>
      <c r="N559" s="358"/>
      <c r="O559" s="358"/>
      <c r="P559" s="358"/>
      <c r="Q559" s="358"/>
    </row>
    <row r="560" spans="12:17" ht="15">
      <c r="L560" s="358"/>
      <c r="M560" s="358"/>
      <c r="N560" s="358"/>
      <c r="O560" s="358"/>
      <c r="P560" s="358"/>
      <c r="Q560" s="358"/>
    </row>
    <row r="561" spans="12:17" ht="15">
      <c r="L561" s="358"/>
      <c r="M561" s="358"/>
      <c r="N561" s="358"/>
      <c r="O561" s="358"/>
      <c r="P561" s="358"/>
      <c r="Q561" s="358"/>
    </row>
    <row r="562" spans="12:17" ht="15">
      <c r="L562" s="358"/>
      <c r="M562" s="358"/>
      <c r="N562" s="358"/>
      <c r="O562" s="358"/>
      <c r="P562" s="358"/>
      <c r="Q562" s="358"/>
    </row>
    <row r="563" spans="12:17" ht="15">
      <c r="L563" s="358"/>
      <c r="M563" s="358"/>
      <c r="N563" s="358"/>
      <c r="O563" s="358"/>
      <c r="P563" s="358"/>
      <c r="Q563" s="358"/>
    </row>
  </sheetData>
  <sheetProtection/>
  <mergeCells count="110">
    <mergeCell ref="A5:A7"/>
    <mergeCell ref="A13:A15"/>
    <mergeCell ref="A2:E2"/>
    <mergeCell ref="F5:K5"/>
    <mergeCell ref="L5:Q5"/>
    <mergeCell ref="R5:W5"/>
    <mergeCell ref="X5:AC5"/>
    <mergeCell ref="G6:I6"/>
    <mergeCell ref="M6:O6"/>
    <mergeCell ref="S6:U6"/>
    <mergeCell ref="Y6:AA6"/>
    <mergeCell ref="D9:E9"/>
    <mergeCell ref="D10:E10"/>
    <mergeCell ref="D12:E12"/>
    <mergeCell ref="D16:E16"/>
    <mergeCell ref="D18:E18"/>
    <mergeCell ref="D21:E21"/>
    <mergeCell ref="D36:E36"/>
    <mergeCell ref="D37:E37"/>
    <mergeCell ref="D43:E43"/>
    <mergeCell ref="D45:E45"/>
    <mergeCell ref="D52:E52"/>
    <mergeCell ref="R31:W31"/>
    <mergeCell ref="G32:I32"/>
    <mergeCell ref="M32:O32"/>
    <mergeCell ref="S32:U32"/>
    <mergeCell ref="F31:K31"/>
    <mergeCell ref="D56:E56"/>
    <mergeCell ref="D59:E59"/>
    <mergeCell ref="D60:E60"/>
    <mergeCell ref="D92:E92"/>
    <mergeCell ref="D102:E102"/>
    <mergeCell ref="D122:E122"/>
    <mergeCell ref="D127:E127"/>
    <mergeCell ref="D162:E162"/>
    <mergeCell ref="D222:E222"/>
    <mergeCell ref="D226:E226"/>
    <mergeCell ref="D229:E229"/>
    <mergeCell ref="D231:E231"/>
    <mergeCell ref="D233:E233"/>
    <mergeCell ref="D239:E239"/>
    <mergeCell ref="D241:E241"/>
    <mergeCell ref="A267:E267"/>
    <mergeCell ref="B269:E269"/>
    <mergeCell ref="B272:D272"/>
    <mergeCell ref="A31:A33"/>
    <mergeCell ref="A38:A42"/>
    <mergeCell ref="A53:A54"/>
    <mergeCell ref="B5:B7"/>
    <mergeCell ref="B13:B15"/>
    <mergeCell ref="B31:B33"/>
    <mergeCell ref="B38:B42"/>
    <mergeCell ref="B53:B54"/>
    <mergeCell ref="A35:E35"/>
    <mergeCell ref="C5:C7"/>
    <mergeCell ref="B62:B63"/>
    <mergeCell ref="B65:B67"/>
    <mergeCell ref="B69:B73"/>
    <mergeCell ref="B75:B76"/>
    <mergeCell ref="B84:B86"/>
    <mergeCell ref="B94:B97"/>
    <mergeCell ref="B106:B107"/>
    <mergeCell ref="B110:B111"/>
    <mergeCell ref="B115:B116"/>
    <mergeCell ref="B129:B138"/>
    <mergeCell ref="B141:B146"/>
    <mergeCell ref="B148:B154"/>
    <mergeCell ref="B164:B170"/>
    <mergeCell ref="B176:B181"/>
    <mergeCell ref="B184:B187"/>
    <mergeCell ref="B191:B192"/>
    <mergeCell ref="B201:B207"/>
    <mergeCell ref="B209:B219"/>
    <mergeCell ref="C13:C15"/>
    <mergeCell ref="C31:C33"/>
    <mergeCell ref="D5:D7"/>
    <mergeCell ref="D31:D33"/>
    <mergeCell ref="E5:E7"/>
    <mergeCell ref="E31:E33"/>
    <mergeCell ref="D24:E24"/>
    <mergeCell ref="D25:E25"/>
    <mergeCell ref="D26:E26"/>
    <mergeCell ref="A28:E28"/>
    <mergeCell ref="F6:F7"/>
    <mergeCell ref="F32:F33"/>
    <mergeCell ref="J6:J7"/>
    <mergeCell ref="J32:J33"/>
    <mergeCell ref="K6:K7"/>
    <mergeCell ref="K32:K33"/>
    <mergeCell ref="L6:L7"/>
    <mergeCell ref="L32:L33"/>
    <mergeCell ref="P6:P7"/>
    <mergeCell ref="P32:P33"/>
    <mergeCell ref="Q6:Q7"/>
    <mergeCell ref="Q32:Q33"/>
    <mergeCell ref="L31:Q31"/>
    <mergeCell ref="R6:R7"/>
    <mergeCell ref="R32:R33"/>
    <mergeCell ref="V6:V7"/>
    <mergeCell ref="V32:V33"/>
    <mergeCell ref="W6:W7"/>
    <mergeCell ref="W32:W33"/>
    <mergeCell ref="X6:X7"/>
    <mergeCell ref="X32:X33"/>
    <mergeCell ref="AB6:AB7"/>
    <mergeCell ref="AB32:AB33"/>
    <mergeCell ref="AC6:AC7"/>
    <mergeCell ref="AC32:AC33"/>
    <mergeCell ref="X31:AC31"/>
    <mergeCell ref="Y32:AA32"/>
  </mergeCells>
  <dataValidations count="3">
    <dataValidation type="whole" allowBlank="1" showErrorMessage="1" errorTitle="Upozorenje" error="Niste uneli korektnu vrednost!&#10;Ponovite unos." sqref="G267:K267 M267:Q267 S267:W267 Y267:AC267">
      <formula1>0</formula1>
      <formula2>9999999999999</formula2>
    </dataValidation>
    <dataValidation type="whole" allowBlank="1" showErrorMessage="1" errorTitle="Upozorenje" error="Niste uneli korektnu vrednost!&#10;Ponovite unos." sqref="I43:K43 O43:Q43 U43:W43 AA43:AC43 I45:K45 O45:Q45 U45:W45 AA45:AC45 I46:K46 O46:Q46 U46:W46 AA46:AC46 F59:AC59 H102:K102 M102:Q102 S102:W102 Y102:AC102 G128:K128 M128:Q128 S128:W128 Y128:AC128 I139:K139 M139:Q139 S139:W139 Y139:AC139 I175:K175 O175:Q175 U175:W175 AA175:AC175 I182:K182 O182:Q182 U182:W182 AA182:AC182 I190:K190 O190:Q190 U190:W190 AA190:AC190 I200:K200 O200:Q200 U200:W200 AA200:AC200 I208:K208 O208:Q208 U208:W208 AA208:AC208 I36:K37 O36:Q37 U36:W37 AA36:AC37">
      <formula1>0</formula1>
      <formula2>999999999</formula2>
    </dataValidation>
    <dataValidation allowBlank="1" showErrorMessage="1" errorTitle="Upozorenje" error="Niste uneli korektnu vrednost!&#10;Ponovite unos." sqref="I162:K162 O162:Q162 U162:W162 AA162:AC162">
      <formula1>0</formula1>
      <formula2>0</formula2>
    </dataValidation>
  </dataValidations>
  <printOptions/>
  <pageMargins left="0.1968503937007874" right="0.1968503937007874" top="0.35433070866141736" bottom="0.35433070866141736" header="0.31496062992125984" footer="0.31496062992125984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64"/>
  <sheetViews>
    <sheetView workbookViewId="0" topLeftCell="R247">
      <selection activeCell="AA14" sqref="AA14"/>
    </sheetView>
  </sheetViews>
  <sheetFormatPr defaultColWidth="9.140625" defaultRowHeight="15"/>
  <cols>
    <col min="1" max="1" width="4.28125" style="6" customWidth="1"/>
    <col min="2" max="2" width="9.7109375" style="6" customWidth="1"/>
    <col min="3" max="3" width="8.8515625" style="6" customWidth="1"/>
    <col min="4" max="4" width="11.140625" style="6" customWidth="1"/>
    <col min="5" max="5" width="40.28125" style="6" customWidth="1"/>
    <col min="6" max="6" width="14.7109375" style="7" hidden="1" customWidth="1"/>
    <col min="7" max="7" width="12.00390625" style="7" hidden="1" customWidth="1"/>
    <col min="8" max="8" width="13.8515625" style="7" hidden="1" customWidth="1"/>
    <col min="9" max="9" width="14.00390625" style="7" hidden="1" customWidth="1"/>
    <col min="10" max="10" width="12.421875" style="7" hidden="1" customWidth="1"/>
    <col min="11" max="11" width="12.7109375" style="7" hidden="1" customWidth="1"/>
    <col min="12" max="12" width="14.421875" style="7" hidden="1" customWidth="1"/>
    <col min="13" max="13" width="12.28125" style="7" hidden="1" customWidth="1"/>
    <col min="14" max="14" width="12.8515625" style="7" hidden="1" customWidth="1"/>
    <col min="15" max="15" width="13.28125" style="7" hidden="1" customWidth="1"/>
    <col min="16" max="16" width="12.140625" style="7" hidden="1" customWidth="1"/>
    <col min="17" max="17" width="12.421875" style="7" hidden="1" customWidth="1"/>
    <col min="18" max="18" width="14.421875" style="6" customWidth="1"/>
    <col min="19" max="19" width="13.140625" style="6" customWidth="1"/>
    <col min="20" max="20" width="13.421875" style="6" customWidth="1"/>
    <col min="21" max="21" width="13.28125" style="6" customWidth="1"/>
    <col min="22" max="22" width="10.8515625" style="6" customWidth="1"/>
    <col min="23" max="23" width="12.421875" style="6" customWidth="1"/>
    <col min="24" max="24" width="14.421875" style="0" customWidth="1"/>
    <col min="25" max="25" width="9.57421875" style="0" bestFit="1" customWidth="1"/>
    <col min="26" max="26" width="12.8515625" style="0" customWidth="1"/>
    <col min="27" max="27" width="14.140625" style="0" customWidth="1"/>
    <col min="29" max="29" width="12.7109375" style="0" customWidth="1"/>
  </cols>
  <sheetData>
    <row r="1" spans="1:23" ht="15">
      <c r="A1" s="8" t="s">
        <v>0</v>
      </c>
      <c r="B1" s="9"/>
      <c r="C1" s="9"/>
      <c r="D1" s="9"/>
      <c r="E1" s="9"/>
      <c r="F1" s="10"/>
      <c r="G1" s="10"/>
      <c r="H1" s="10"/>
      <c r="I1" s="10"/>
      <c r="J1" s="10"/>
      <c r="K1" s="10"/>
      <c r="L1" s="124"/>
      <c r="M1" s="124"/>
      <c r="N1" s="124"/>
      <c r="O1" s="124"/>
      <c r="P1" s="124"/>
      <c r="Q1" s="124"/>
      <c r="R1" s="9"/>
      <c r="S1" s="9"/>
      <c r="T1" s="9"/>
      <c r="U1" s="9"/>
      <c r="V1" s="9"/>
      <c r="W1" s="9"/>
    </row>
    <row r="2" spans="1:23" ht="15">
      <c r="A2" s="11"/>
      <c r="B2" s="9"/>
      <c r="C2" s="9"/>
      <c r="D2" s="9"/>
      <c r="E2" s="9"/>
      <c r="F2" s="10"/>
      <c r="G2" s="10"/>
      <c r="H2" s="10"/>
      <c r="I2" s="10"/>
      <c r="J2" s="10"/>
      <c r="K2" s="10"/>
      <c r="L2" s="124"/>
      <c r="M2" s="124"/>
      <c r="N2" s="124"/>
      <c r="O2" s="124"/>
      <c r="P2" s="124"/>
      <c r="Q2" s="124"/>
      <c r="R2" s="9"/>
      <c r="S2" s="9"/>
      <c r="T2" s="9"/>
      <c r="U2" s="9"/>
      <c r="V2" s="9"/>
      <c r="W2" s="9"/>
    </row>
    <row r="3" spans="1:23" ht="15">
      <c r="A3" s="9"/>
      <c r="B3" s="9"/>
      <c r="C3" s="9"/>
      <c r="D3" s="9"/>
      <c r="E3" s="9"/>
      <c r="F3" s="10"/>
      <c r="G3" s="10"/>
      <c r="H3" s="10"/>
      <c r="I3" s="10"/>
      <c r="J3" s="10"/>
      <c r="K3" s="10"/>
      <c r="L3" s="124"/>
      <c r="M3" s="124"/>
      <c r="N3" s="124"/>
      <c r="O3" s="124"/>
      <c r="P3" s="124"/>
      <c r="Q3" s="124"/>
      <c r="R3" s="9"/>
      <c r="S3" s="9"/>
      <c r="T3" s="9"/>
      <c r="U3" s="9"/>
      <c r="V3" s="9"/>
      <c r="W3" s="9"/>
    </row>
    <row r="4" spans="1:23" ht="15">
      <c r="A4" s="9"/>
      <c r="B4" s="9"/>
      <c r="C4" s="9"/>
      <c r="D4" s="9"/>
      <c r="E4" s="12" t="s">
        <v>495</v>
      </c>
      <c r="F4" s="13"/>
      <c r="G4" s="13"/>
      <c r="H4" s="13"/>
      <c r="I4" s="13"/>
      <c r="J4" s="13"/>
      <c r="K4" s="13"/>
      <c r="L4" s="125"/>
      <c r="M4" s="125"/>
      <c r="N4" s="125"/>
      <c r="O4" s="125"/>
      <c r="P4" s="125"/>
      <c r="Q4" s="125"/>
      <c r="R4" s="12"/>
      <c r="S4" s="12">
        <v>561276</v>
      </c>
      <c r="T4" s="12"/>
      <c r="U4" s="12"/>
      <c r="V4" s="12"/>
      <c r="W4" s="12"/>
    </row>
    <row r="5" spans="1:23" ht="15">
      <c r="A5" s="9"/>
      <c r="B5" s="9"/>
      <c r="C5" s="9"/>
      <c r="D5" s="9"/>
      <c r="E5" s="9"/>
      <c r="F5" s="10"/>
      <c r="G5" s="10"/>
      <c r="H5" s="10"/>
      <c r="I5" s="10"/>
      <c r="J5" s="10"/>
      <c r="K5" s="10"/>
      <c r="L5" s="124"/>
      <c r="M5" s="124"/>
      <c r="N5" s="124"/>
      <c r="O5" s="124"/>
      <c r="P5" s="124"/>
      <c r="Q5" s="124"/>
      <c r="R5" s="9"/>
      <c r="S5" s="9"/>
      <c r="T5" s="9"/>
      <c r="U5" s="9"/>
      <c r="V5" s="9"/>
      <c r="W5" s="9"/>
    </row>
    <row r="6" spans="1:23" ht="15">
      <c r="A6" s="14" t="s">
        <v>2</v>
      </c>
      <c r="B6" s="9"/>
      <c r="C6" s="9"/>
      <c r="D6" s="9"/>
      <c r="E6" s="9"/>
      <c r="F6" s="10"/>
      <c r="G6" s="10"/>
      <c r="H6" s="10"/>
      <c r="I6" s="10"/>
      <c r="J6" s="10"/>
      <c r="K6" s="10"/>
      <c r="L6" s="124"/>
      <c r="M6" s="124"/>
      <c r="N6" s="124"/>
      <c r="O6" s="124"/>
      <c r="P6" s="124"/>
      <c r="Q6" s="124"/>
      <c r="R6" s="9"/>
      <c r="S6" s="9"/>
      <c r="T6" s="9"/>
      <c r="U6" s="9"/>
      <c r="V6" s="9"/>
      <c r="W6" s="9"/>
    </row>
    <row r="7" spans="1:29" ht="15" customHeight="1">
      <c r="A7" s="619" t="s">
        <v>3</v>
      </c>
      <c r="B7" s="612" t="s">
        <v>4</v>
      </c>
      <c r="C7" s="619" t="s">
        <v>5</v>
      </c>
      <c r="D7" s="612" t="s">
        <v>6</v>
      </c>
      <c r="E7" s="612" t="s">
        <v>7</v>
      </c>
      <c r="F7" s="611" t="s">
        <v>8</v>
      </c>
      <c r="G7" s="611"/>
      <c r="H7" s="611"/>
      <c r="I7" s="611"/>
      <c r="J7" s="611"/>
      <c r="K7" s="611"/>
      <c r="L7" s="611" t="s">
        <v>8</v>
      </c>
      <c r="M7" s="611"/>
      <c r="N7" s="611"/>
      <c r="O7" s="611"/>
      <c r="P7" s="611"/>
      <c r="Q7" s="611"/>
      <c r="R7" s="609" t="s">
        <v>8</v>
      </c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</row>
    <row r="8" spans="1:29" ht="15" customHeight="1">
      <c r="A8" s="619"/>
      <c r="B8" s="612"/>
      <c r="C8" s="619"/>
      <c r="D8" s="612"/>
      <c r="E8" s="612"/>
      <c r="F8" s="610" t="s">
        <v>10</v>
      </c>
      <c r="G8" s="611" t="s">
        <v>11</v>
      </c>
      <c r="H8" s="611"/>
      <c r="I8" s="611"/>
      <c r="J8" s="611" t="s">
        <v>12</v>
      </c>
      <c r="K8" s="611" t="s">
        <v>13</v>
      </c>
      <c r="L8" s="610" t="s">
        <v>10</v>
      </c>
      <c r="M8" s="611" t="s">
        <v>11</v>
      </c>
      <c r="N8" s="611"/>
      <c r="O8" s="611"/>
      <c r="P8" s="611" t="s">
        <v>12</v>
      </c>
      <c r="Q8" s="611" t="s">
        <v>13</v>
      </c>
      <c r="R8" s="608" t="s">
        <v>10</v>
      </c>
      <c r="S8" s="609" t="s">
        <v>11</v>
      </c>
      <c r="T8" s="609"/>
      <c r="U8" s="609"/>
      <c r="V8" s="609" t="s">
        <v>12</v>
      </c>
      <c r="W8" s="609" t="s">
        <v>13</v>
      </c>
      <c r="X8" s="608" t="s">
        <v>10</v>
      </c>
      <c r="Y8" s="609" t="s">
        <v>11</v>
      </c>
      <c r="Z8" s="609"/>
      <c r="AA8" s="609"/>
      <c r="AB8" s="609" t="s">
        <v>12</v>
      </c>
      <c r="AC8" s="609" t="s">
        <v>13</v>
      </c>
    </row>
    <row r="9" spans="1:29" ht="15">
      <c r="A9" s="619"/>
      <c r="B9" s="612"/>
      <c r="C9" s="619"/>
      <c r="D9" s="612"/>
      <c r="E9" s="612"/>
      <c r="F9" s="610"/>
      <c r="G9" s="16" t="s">
        <v>14</v>
      </c>
      <c r="H9" s="16" t="s">
        <v>15</v>
      </c>
      <c r="I9" s="16" t="s">
        <v>16</v>
      </c>
      <c r="J9" s="611"/>
      <c r="K9" s="611"/>
      <c r="L9" s="610"/>
      <c r="M9" s="16" t="s">
        <v>14</v>
      </c>
      <c r="N9" s="16" t="s">
        <v>15</v>
      </c>
      <c r="O9" s="16" t="s">
        <v>16</v>
      </c>
      <c r="P9" s="611"/>
      <c r="Q9" s="611"/>
      <c r="R9" s="608"/>
      <c r="S9" s="130" t="s">
        <v>14</v>
      </c>
      <c r="T9" s="130" t="s">
        <v>15</v>
      </c>
      <c r="U9" s="130" t="s">
        <v>16</v>
      </c>
      <c r="V9" s="609"/>
      <c r="W9" s="609"/>
      <c r="X9" s="608"/>
      <c r="Y9" s="130" t="s">
        <v>14</v>
      </c>
      <c r="Z9" s="130" t="s">
        <v>15</v>
      </c>
      <c r="AA9" s="130" t="s">
        <v>16</v>
      </c>
      <c r="AB9" s="609"/>
      <c r="AC9" s="609"/>
    </row>
    <row r="10" spans="1:29" ht="15">
      <c r="A10" s="17">
        <v>0</v>
      </c>
      <c r="B10" s="17">
        <v>1</v>
      </c>
      <c r="C10" s="17">
        <v>2</v>
      </c>
      <c r="D10" s="17">
        <v>3</v>
      </c>
      <c r="E10" s="17">
        <v>4</v>
      </c>
      <c r="F10" s="18" t="s">
        <v>17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 t="s">
        <v>17</v>
      </c>
      <c r="M10" s="18">
        <v>6</v>
      </c>
      <c r="N10" s="18">
        <v>7</v>
      </c>
      <c r="O10" s="18">
        <v>8</v>
      </c>
      <c r="P10" s="18">
        <v>9</v>
      </c>
      <c r="Q10" s="18">
        <v>10</v>
      </c>
      <c r="R10" s="131" t="s">
        <v>17</v>
      </c>
      <c r="S10" s="131">
        <v>6</v>
      </c>
      <c r="T10" s="131">
        <v>7</v>
      </c>
      <c r="U10" s="131">
        <v>8</v>
      </c>
      <c r="V10" s="131">
        <v>9</v>
      </c>
      <c r="W10" s="131">
        <v>10</v>
      </c>
      <c r="X10" s="131" t="s">
        <v>17</v>
      </c>
      <c r="Y10" s="131">
        <v>6</v>
      </c>
      <c r="Z10" s="131">
        <v>7</v>
      </c>
      <c r="AA10" s="131">
        <v>8</v>
      </c>
      <c r="AB10" s="131">
        <v>9</v>
      </c>
      <c r="AC10" s="131">
        <v>10</v>
      </c>
    </row>
    <row r="11" spans="1:29" ht="15">
      <c r="A11" s="19" t="s">
        <v>18</v>
      </c>
      <c r="B11" s="20">
        <v>740000</v>
      </c>
      <c r="C11" s="21"/>
      <c r="D11" s="637" t="s">
        <v>19</v>
      </c>
      <c r="E11" s="637"/>
      <c r="F11" s="22">
        <f>+G11+H11+I11+J11+K11</f>
        <v>10400000</v>
      </c>
      <c r="G11" s="22">
        <f>+G12+G14+G18+G20</f>
        <v>0</v>
      </c>
      <c r="H11" s="22">
        <f>+H12+H14+H18+H20</f>
        <v>0</v>
      </c>
      <c r="I11" s="22">
        <f>+I12+I14+I18+I20</f>
        <v>2200000</v>
      </c>
      <c r="J11" s="22">
        <f>+J12+J14+J18+J20</f>
        <v>1000000</v>
      </c>
      <c r="K11" s="22">
        <f>+K12+K14+K18+K20</f>
        <v>7200000</v>
      </c>
      <c r="L11" s="22">
        <f>+M11+N11+O11+P11+Q11</f>
        <v>10400000</v>
      </c>
      <c r="M11" s="22">
        <f>+M12+M14+M18+M20</f>
        <v>0</v>
      </c>
      <c r="N11" s="22">
        <f>+N12+N14+N18+N20</f>
        <v>0</v>
      </c>
      <c r="O11" s="22">
        <f>+O12+O14+O18+O20</f>
        <v>2200000</v>
      </c>
      <c r="P11" s="22">
        <f>+P12+P14+P18+P20</f>
        <v>1000000</v>
      </c>
      <c r="Q11" s="22">
        <f>+Q12+Q14+Q18+Q20</f>
        <v>7200000</v>
      </c>
      <c r="R11" s="132">
        <f>+S11+T11+U11+V11+W11</f>
        <v>9825000</v>
      </c>
      <c r="S11" s="132">
        <f>+S12+S14+S18+S20</f>
        <v>0</v>
      </c>
      <c r="T11" s="132">
        <f>+T12+T14+T18+T20</f>
        <v>0</v>
      </c>
      <c r="U11" s="132">
        <f>+U12+U14+U18+U20</f>
        <v>2200000</v>
      </c>
      <c r="V11" s="132">
        <f>+V12+V14+V18+V20</f>
        <v>0</v>
      </c>
      <c r="W11" s="132">
        <f>+W12+W14+W18+W20</f>
        <v>7625000</v>
      </c>
      <c r="X11" s="132">
        <f>+Y11+Z11+AA11+AB11+AC11</f>
        <v>0</v>
      </c>
      <c r="Y11" s="132">
        <f>+Y12+Y14+Y18+Y20</f>
        <v>0</v>
      </c>
      <c r="Z11" s="132">
        <f>+Z12+Z14+Z18+Z20</f>
        <v>0</v>
      </c>
      <c r="AA11" s="132">
        <f>+AA12+AA14+AA18+AA20</f>
        <v>0</v>
      </c>
      <c r="AB11" s="132">
        <f>+AB12+AB14+AB18+AB20</f>
        <v>0</v>
      </c>
      <c r="AC11" s="132">
        <f>+AC12+AC14+AC18+AC20</f>
        <v>0</v>
      </c>
    </row>
    <row r="12" spans="1:29" ht="15">
      <c r="A12" s="19">
        <v>1</v>
      </c>
      <c r="B12" s="23" t="s">
        <v>20</v>
      </c>
      <c r="C12" s="23"/>
      <c r="D12" s="615" t="s">
        <v>21</v>
      </c>
      <c r="E12" s="615"/>
      <c r="F12" s="25">
        <f>+G12+H12+I12+J12+K12</f>
        <v>200000</v>
      </c>
      <c r="G12" s="25">
        <f>+G13</f>
        <v>0</v>
      </c>
      <c r="H12" s="25">
        <f>+H13</f>
        <v>0</v>
      </c>
      <c r="I12" s="25">
        <f>+I13</f>
        <v>200000</v>
      </c>
      <c r="J12" s="25">
        <f>+J13</f>
        <v>0</v>
      </c>
      <c r="K12" s="25">
        <f>+K13</f>
        <v>0</v>
      </c>
      <c r="L12" s="25">
        <f>+M12+N12+O12+P12+Q12</f>
        <v>200000</v>
      </c>
      <c r="M12" s="25">
        <f>+M13</f>
        <v>0</v>
      </c>
      <c r="N12" s="25">
        <f>+N13</f>
        <v>0</v>
      </c>
      <c r="O12" s="25">
        <f>+O13</f>
        <v>200000</v>
      </c>
      <c r="P12" s="25">
        <f>+P13</f>
        <v>0</v>
      </c>
      <c r="Q12" s="25">
        <f>+Q13</f>
        <v>0</v>
      </c>
      <c r="R12" s="133">
        <f>+S12+T12+U12+V12+W12</f>
        <v>200000</v>
      </c>
      <c r="S12" s="133">
        <f>+S13</f>
        <v>0</v>
      </c>
      <c r="T12" s="133">
        <f>+T13</f>
        <v>0</v>
      </c>
      <c r="U12" s="133">
        <f>+U13</f>
        <v>200000</v>
      </c>
      <c r="V12" s="133">
        <f>+V13</f>
        <v>0</v>
      </c>
      <c r="W12" s="133">
        <f>+W13</f>
        <v>0</v>
      </c>
      <c r="X12" s="133">
        <f>+Y12+Z12+AA12+AB12+AC12</f>
        <v>0</v>
      </c>
      <c r="Y12" s="133">
        <f>+Y13</f>
        <v>0</v>
      </c>
      <c r="Z12" s="133">
        <f>+Z13</f>
        <v>0</v>
      </c>
      <c r="AA12" s="133">
        <f>+AA13</f>
        <v>0</v>
      </c>
      <c r="AB12" s="133">
        <f>+AB13</f>
        <v>0</v>
      </c>
      <c r="AC12" s="133">
        <f>+AC13</f>
        <v>0</v>
      </c>
    </row>
    <row r="13" spans="1:29" ht="24">
      <c r="A13" s="26"/>
      <c r="B13" s="27"/>
      <c r="C13" s="28"/>
      <c r="D13" s="15">
        <v>741411</v>
      </c>
      <c r="E13" s="29" t="s">
        <v>22</v>
      </c>
      <c r="F13" s="30">
        <f>G13+H13+I13</f>
        <v>200000</v>
      </c>
      <c r="G13" s="30"/>
      <c r="H13" s="30"/>
      <c r="I13" s="30">
        <v>200000</v>
      </c>
      <c r="J13" s="30"/>
      <c r="K13" s="30"/>
      <c r="L13" s="30">
        <f>M13+N13+O13</f>
        <v>200000</v>
      </c>
      <c r="M13" s="30"/>
      <c r="N13" s="30"/>
      <c r="O13" s="30">
        <v>200000</v>
      </c>
      <c r="P13" s="30"/>
      <c r="Q13" s="30"/>
      <c r="R13" s="134">
        <f>S13+T13+U13</f>
        <v>200000</v>
      </c>
      <c r="S13" s="134"/>
      <c r="T13" s="134"/>
      <c r="U13" s="134">
        <v>200000</v>
      </c>
      <c r="V13" s="134"/>
      <c r="W13" s="134"/>
      <c r="X13" s="134"/>
      <c r="Y13" s="134"/>
      <c r="Z13" s="134"/>
      <c r="AA13" s="134"/>
      <c r="AB13" s="134"/>
      <c r="AC13" s="134"/>
    </row>
    <row r="14" spans="1:29" ht="15">
      <c r="A14" s="19">
        <v>2</v>
      </c>
      <c r="B14" s="20">
        <v>742000</v>
      </c>
      <c r="C14" s="31"/>
      <c r="D14" s="615" t="s">
        <v>24</v>
      </c>
      <c r="E14" s="615"/>
      <c r="F14" s="25">
        <f>G14+H14+I14+J14+K14</f>
        <v>7030000</v>
      </c>
      <c r="G14" s="32">
        <f>+G15+G17</f>
        <v>0</v>
      </c>
      <c r="H14" s="32">
        <f>+H15+H17</f>
        <v>0</v>
      </c>
      <c r="I14" s="32">
        <f>+I15+I17</f>
        <v>0</v>
      </c>
      <c r="J14" s="32">
        <f>+J15+J17</f>
        <v>0</v>
      </c>
      <c r="K14" s="32">
        <f>+K15+K17+K16</f>
        <v>7030000</v>
      </c>
      <c r="L14" s="25">
        <f>M14+N14+O14+P14+Q14</f>
        <v>7030000</v>
      </c>
      <c r="M14" s="32">
        <f>+M15+M17</f>
        <v>0</v>
      </c>
      <c r="N14" s="32">
        <f>+N15+N17</f>
        <v>0</v>
      </c>
      <c r="O14" s="32">
        <f>+O15+O17</f>
        <v>0</v>
      </c>
      <c r="P14" s="32">
        <f>+P15+P17</f>
        <v>0</v>
      </c>
      <c r="Q14" s="32">
        <f>+Q15+Q17+Q16</f>
        <v>7030000</v>
      </c>
      <c r="R14" s="133">
        <f>S14+T14+U14+V14+W14</f>
        <v>7545000</v>
      </c>
      <c r="S14" s="135">
        <f>+S15+S17</f>
        <v>0</v>
      </c>
      <c r="T14" s="135">
        <f>+T15+T17</f>
        <v>0</v>
      </c>
      <c r="U14" s="135">
        <f>+U15+U17</f>
        <v>0</v>
      </c>
      <c r="V14" s="135">
        <f>+V15+V17</f>
        <v>0</v>
      </c>
      <c r="W14" s="135">
        <f>+W15+W17+W16</f>
        <v>7545000</v>
      </c>
      <c r="X14" s="133">
        <f>Y14+Z14+AA14+AB14+AC14</f>
        <v>0</v>
      </c>
      <c r="Y14" s="135">
        <f>+Y15+Y17</f>
        <v>0</v>
      </c>
      <c r="Z14" s="135">
        <f>+Z15+Z17</f>
        <v>0</v>
      </c>
      <c r="AA14" s="135">
        <f>+AA15+AA17</f>
        <v>0</v>
      </c>
      <c r="AB14" s="135">
        <f>+AB15+AB17</f>
        <v>0</v>
      </c>
      <c r="AC14" s="135">
        <f>+AC15+AC17+AC16</f>
        <v>0</v>
      </c>
    </row>
    <row r="15" spans="1:29" ht="15">
      <c r="A15" s="631"/>
      <c r="B15" s="612"/>
      <c r="C15" s="612"/>
      <c r="D15" s="15" t="s">
        <v>25</v>
      </c>
      <c r="E15" s="29" t="s">
        <v>26</v>
      </c>
      <c r="F15" s="30">
        <f>G15+H15+I15+J15+K15</f>
        <v>6300000</v>
      </c>
      <c r="G15" s="30"/>
      <c r="H15" s="30"/>
      <c r="I15" s="30"/>
      <c r="J15" s="30"/>
      <c r="K15" s="30">
        <v>6300000</v>
      </c>
      <c r="L15" s="30">
        <f>M15+N15+O15+P15+Q15</f>
        <v>6300000</v>
      </c>
      <c r="M15" s="30"/>
      <c r="N15" s="30"/>
      <c r="O15" s="30"/>
      <c r="P15" s="30"/>
      <c r="Q15" s="30">
        <v>6300000</v>
      </c>
      <c r="R15" s="134">
        <f>S15+T15+U15+V15+W15</f>
        <v>6500000</v>
      </c>
      <c r="S15" s="134"/>
      <c r="T15" s="134"/>
      <c r="U15" s="134"/>
      <c r="V15" s="134"/>
      <c r="W15" s="134">
        <v>6500000</v>
      </c>
      <c r="X15" s="134"/>
      <c r="Y15" s="134"/>
      <c r="Z15" s="134"/>
      <c r="AA15" s="134"/>
      <c r="AB15" s="134"/>
      <c r="AC15" s="134"/>
    </row>
    <row r="16" spans="1:29" ht="15">
      <c r="A16" s="631"/>
      <c r="B16" s="612"/>
      <c r="C16" s="612"/>
      <c r="D16" s="15" t="s">
        <v>25</v>
      </c>
      <c r="E16" s="29" t="s">
        <v>27</v>
      </c>
      <c r="F16" s="30">
        <f>G16+H16+I16+J16+K16</f>
        <v>700000</v>
      </c>
      <c r="G16" s="30"/>
      <c r="H16" s="30"/>
      <c r="I16" s="30"/>
      <c r="J16" s="30"/>
      <c r="K16" s="30">
        <v>700000</v>
      </c>
      <c r="L16" s="30">
        <f>M16+N16+O16+P16+Q16</f>
        <v>700000</v>
      </c>
      <c r="M16" s="30"/>
      <c r="N16" s="30"/>
      <c r="O16" s="30"/>
      <c r="P16" s="30"/>
      <c r="Q16" s="30">
        <v>700000</v>
      </c>
      <c r="R16" s="134">
        <f>S16+T16+U16+V16+W16</f>
        <v>1000000</v>
      </c>
      <c r="S16" s="134"/>
      <c r="T16" s="134"/>
      <c r="U16" s="134"/>
      <c r="V16" s="134"/>
      <c r="W16" s="134">
        <v>1000000</v>
      </c>
      <c r="X16" s="134"/>
      <c r="Y16" s="134"/>
      <c r="Z16" s="134"/>
      <c r="AA16" s="134"/>
      <c r="AB16" s="134"/>
      <c r="AC16" s="134"/>
    </row>
    <row r="17" spans="1:29" ht="15">
      <c r="A17" s="631"/>
      <c r="B17" s="612"/>
      <c r="C17" s="612"/>
      <c r="D17" s="33">
        <v>742122</v>
      </c>
      <c r="E17" s="29" t="s">
        <v>28</v>
      </c>
      <c r="F17" s="30">
        <f>G17+H17+I17+J17+K17</f>
        <v>30000</v>
      </c>
      <c r="G17" s="30"/>
      <c r="H17" s="30"/>
      <c r="I17" s="30"/>
      <c r="J17" s="30"/>
      <c r="K17" s="30">
        <v>30000</v>
      </c>
      <c r="L17" s="30">
        <f>M17+N17+O17+P17+Q17</f>
        <v>30000</v>
      </c>
      <c r="M17" s="30"/>
      <c r="N17" s="30"/>
      <c r="O17" s="30"/>
      <c r="P17" s="30"/>
      <c r="Q17" s="30">
        <v>30000</v>
      </c>
      <c r="R17" s="134">
        <f>S17+T17+U17+V17+W17</f>
        <v>45000</v>
      </c>
      <c r="S17" s="134"/>
      <c r="T17" s="134"/>
      <c r="U17" s="134"/>
      <c r="V17" s="134"/>
      <c r="W17" s="134">
        <v>45000</v>
      </c>
      <c r="X17" s="134"/>
      <c r="Y17" s="134"/>
      <c r="Z17" s="134"/>
      <c r="AA17" s="134"/>
      <c r="AB17" s="134"/>
      <c r="AC17" s="134"/>
    </row>
    <row r="18" spans="1:29" ht="15">
      <c r="A18" s="34">
        <v>3</v>
      </c>
      <c r="B18" s="35">
        <v>744000</v>
      </c>
      <c r="C18" s="36"/>
      <c r="D18" s="615" t="s">
        <v>29</v>
      </c>
      <c r="E18" s="615"/>
      <c r="F18" s="25">
        <f aca="true" t="shared" si="0" ref="F18:F25">+G18+H18+I18+J18+K18</f>
        <v>1000000</v>
      </c>
      <c r="G18" s="32">
        <f>+G19</f>
        <v>0</v>
      </c>
      <c r="H18" s="32">
        <f>+H19</f>
        <v>0</v>
      </c>
      <c r="I18" s="32">
        <f>+I19</f>
        <v>0</v>
      </c>
      <c r="J18" s="32">
        <f>+J19</f>
        <v>1000000</v>
      </c>
      <c r="K18" s="32">
        <f>+K19</f>
        <v>0</v>
      </c>
      <c r="L18" s="25">
        <f aca="true" t="shared" si="1" ref="L18:L25">+M18+N18+O18+P18+Q18</f>
        <v>1000000</v>
      </c>
      <c r="M18" s="32">
        <f>+M19</f>
        <v>0</v>
      </c>
      <c r="N18" s="32">
        <f>+N19</f>
        <v>0</v>
      </c>
      <c r="O18" s="32">
        <f>+O19</f>
        <v>0</v>
      </c>
      <c r="P18" s="32">
        <f>+P19</f>
        <v>1000000</v>
      </c>
      <c r="Q18" s="32">
        <f>+Q19</f>
        <v>0</v>
      </c>
      <c r="R18" s="133">
        <f aca="true" t="shared" si="2" ref="R18:R25">+S18+T18+U18+V18+W18</f>
        <v>0</v>
      </c>
      <c r="S18" s="135">
        <f>+S19</f>
        <v>0</v>
      </c>
      <c r="T18" s="135">
        <f>+T19</f>
        <v>0</v>
      </c>
      <c r="U18" s="135">
        <f>+U19</f>
        <v>0</v>
      </c>
      <c r="V18" s="135">
        <f>+V19</f>
        <v>0</v>
      </c>
      <c r="W18" s="135">
        <f>+W19</f>
        <v>0</v>
      </c>
      <c r="X18" s="133"/>
      <c r="Y18" s="135">
        <f>+Y19</f>
        <v>0</v>
      </c>
      <c r="Z18" s="135">
        <f>+Z19</f>
        <v>0</v>
      </c>
      <c r="AA18" s="135">
        <f>+AA19</f>
        <v>0</v>
      </c>
      <c r="AB18" s="135">
        <f>+AB19</f>
        <v>0</v>
      </c>
      <c r="AC18" s="135">
        <f>+AC19</f>
        <v>0</v>
      </c>
    </row>
    <row r="19" spans="1:29" ht="19.5" customHeight="1">
      <c r="A19" s="37"/>
      <c r="B19" s="38"/>
      <c r="C19" s="39"/>
      <c r="D19" s="15">
        <v>744121</v>
      </c>
      <c r="E19" s="29" t="s">
        <v>30</v>
      </c>
      <c r="F19" s="30">
        <f t="shared" si="0"/>
        <v>1000000</v>
      </c>
      <c r="G19" s="30"/>
      <c r="H19" s="30"/>
      <c r="I19" s="30"/>
      <c r="J19" s="30">
        <v>1000000</v>
      </c>
      <c r="K19" s="30"/>
      <c r="L19" s="30">
        <f t="shared" si="1"/>
        <v>1000000</v>
      </c>
      <c r="M19" s="30"/>
      <c r="N19" s="30"/>
      <c r="O19" s="30"/>
      <c r="P19" s="30">
        <v>1000000</v>
      </c>
      <c r="Q19" s="30"/>
      <c r="R19" s="134">
        <f t="shared" si="2"/>
        <v>0</v>
      </c>
      <c r="S19" s="134"/>
      <c r="T19" s="134"/>
      <c r="U19" s="134"/>
      <c r="V19" s="134">
        <v>0</v>
      </c>
      <c r="W19" s="134"/>
      <c r="X19" s="134"/>
      <c r="Y19" s="134"/>
      <c r="Z19" s="134"/>
      <c r="AA19" s="134"/>
      <c r="AB19" s="134">
        <v>0</v>
      </c>
      <c r="AC19" s="134"/>
    </row>
    <row r="20" spans="1:29" ht="15">
      <c r="A20" s="19">
        <v>4</v>
      </c>
      <c r="B20" s="20">
        <v>745000</v>
      </c>
      <c r="C20" s="31"/>
      <c r="D20" s="615" t="s">
        <v>31</v>
      </c>
      <c r="E20" s="615"/>
      <c r="F20" s="25">
        <f t="shared" si="0"/>
        <v>2170000</v>
      </c>
      <c r="G20" s="32">
        <f>+G21+G22</f>
        <v>0</v>
      </c>
      <c r="H20" s="32">
        <f>+H21+H22</f>
        <v>0</v>
      </c>
      <c r="I20" s="32">
        <f>+I21+I22</f>
        <v>2000000</v>
      </c>
      <c r="J20" s="32">
        <f>+J21+J22</f>
        <v>0</v>
      </c>
      <c r="K20" s="32">
        <f>+K21+K22</f>
        <v>170000</v>
      </c>
      <c r="L20" s="25">
        <f t="shared" si="1"/>
        <v>2170000</v>
      </c>
      <c r="M20" s="32">
        <f>+M21+M22</f>
        <v>0</v>
      </c>
      <c r="N20" s="32">
        <f>+N21+N22</f>
        <v>0</v>
      </c>
      <c r="O20" s="32">
        <f>+O21+O22</f>
        <v>2000000</v>
      </c>
      <c r="P20" s="32">
        <f>+P21+P22</f>
        <v>0</v>
      </c>
      <c r="Q20" s="32">
        <f>+Q21+Q22</f>
        <v>170000</v>
      </c>
      <c r="R20" s="133">
        <f t="shared" si="2"/>
        <v>2080000</v>
      </c>
      <c r="S20" s="135">
        <f>+S21+S22</f>
        <v>0</v>
      </c>
      <c r="T20" s="135">
        <f>+T21+T22</f>
        <v>0</v>
      </c>
      <c r="U20" s="135">
        <f>+U21+U22</f>
        <v>2000000</v>
      </c>
      <c r="V20" s="135">
        <f>+V21+V22</f>
        <v>0</v>
      </c>
      <c r="W20" s="135">
        <f>+W21+W22</f>
        <v>80000</v>
      </c>
      <c r="X20" s="133">
        <f aca="true" t="shared" si="3" ref="X20:X25">+Y20+Z20+AA20+AB20+AC20</f>
        <v>0</v>
      </c>
      <c r="Y20" s="135">
        <f>+Y21+Y22</f>
        <v>0</v>
      </c>
      <c r="Z20" s="135">
        <f>+Z21+Z22</f>
        <v>0</v>
      </c>
      <c r="AA20" s="135">
        <f>+AA21+AA22</f>
        <v>0</v>
      </c>
      <c r="AB20" s="135">
        <f>+AB21+AB22</f>
        <v>0</v>
      </c>
      <c r="AC20" s="135">
        <f>+AC21+AC22</f>
        <v>0</v>
      </c>
    </row>
    <row r="21" spans="1:29" ht="15">
      <c r="A21" s="26"/>
      <c r="B21" s="40"/>
      <c r="C21" s="41"/>
      <c r="D21" s="15">
        <v>745122</v>
      </c>
      <c r="E21" s="42" t="s">
        <v>32</v>
      </c>
      <c r="F21" s="30">
        <f t="shared" si="0"/>
        <v>0</v>
      </c>
      <c r="G21" s="30"/>
      <c r="H21" s="30"/>
      <c r="I21" s="30"/>
      <c r="J21" s="30"/>
      <c r="K21" s="30">
        <v>0</v>
      </c>
      <c r="L21" s="30">
        <f t="shared" si="1"/>
        <v>0</v>
      </c>
      <c r="M21" s="30"/>
      <c r="N21" s="30"/>
      <c r="O21" s="30"/>
      <c r="P21" s="30"/>
      <c r="Q21" s="30">
        <v>0</v>
      </c>
      <c r="R21" s="134">
        <f t="shared" si="2"/>
        <v>0</v>
      </c>
      <c r="S21" s="134"/>
      <c r="T21" s="134"/>
      <c r="U21" s="134"/>
      <c r="V21" s="134"/>
      <c r="W21" s="134">
        <v>0</v>
      </c>
      <c r="X21" s="134"/>
      <c r="Y21" s="134"/>
      <c r="Z21" s="134"/>
      <c r="AA21" s="134"/>
      <c r="AB21" s="134"/>
      <c r="AC21" s="134">
        <v>0</v>
      </c>
    </row>
    <row r="22" spans="1:29" ht="15">
      <c r="A22" s="43"/>
      <c r="B22" s="38"/>
      <c r="C22" s="38"/>
      <c r="D22" s="15" t="s">
        <v>33</v>
      </c>
      <c r="E22" s="42" t="s">
        <v>34</v>
      </c>
      <c r="F22" s="30">
        <f t="shared" si="0"/>
        <v>2170000</v>
      </c>
      <c r="G22" s="30"/>
      <c r="H22" s="30"/>
      <c r="I22" s="30">
        <v>2000000</v>
      </c>
      <c r="J22" s="30"/>
      <c r="K22" s="30">
        <v>170000</v>
      </c>
      <c r="L22" s="30">
        <f t="shared" si="1"/>
        <v>2170000</v>
      </c>
      <c r="M22" s="30"/>
      <c r="N22" s="30"/>
      <c r="O22" s="30">
        <v>2000000</v>
      </c>
      <c r="P22" s="30"/>
      <c r="Q22" s="30">
        <v>170000</v>
      </c>
      <c r="R22" s="134">
        <f t="shared" si="2"/>
        <v>2080000</v>
      </c>
      <c r="S22" s="134"/>
      <c r="T22" s="134"/>
      <c r="U22" s="134">
        <v>2000000</v>
      </c>
      <c r="V22" s="134"/>
      <c r="W22" s="134">
        <v>80000</v>
      </c>
      <c r="X22" s="134"/>
      <c r="Y22" s="134"/>
      <c r="Z22" s="134"/>
      <c r="AA22" s="134"/>
      <c r="AB22" s="134"/>
      <c r="AC22" s="134"/>
    </row>
    <row r="23" spans="1:29" ht="15">
      <c r="A23" s="44" t="s">
        <v>35</v>
      </c>
      <c r="B23" s="45">
        <v>770000</v>
      </c>
      <c r="C23" s="46"/>
      <c r="D23" s="638" t="s">
        <v>36</v>
      </c>
      <c r="E23" s="638"/>
      <c r="F23" s="25">
        <f t="shared" si="0"/>
        <v>0</v>
      </c>
      <c r="G23" s="47"/>
      <c r="H23" s="47">
        <f>H24+H25</f>
        <v>0</v>
      </c>
      <c r="I23" s="47">
        <f>I24+I25</f>
        <v>0</v>
      </c>
      <c r="J23" s="47"/>
      <c r="K23" s="47"/>
      <c r="L23" s="25">
        <f t="shared" si="1"/>
        <v>0</v>
      </c>
      <c r="M23" s="47"/>
      <c r="N23" s="47">
        <f>N24+N25</f>
        <v>0</v>
      </c>
      <c r="O23" s="47">
        <f>O24+O25</f>
        <v>0</v>
      </c>
      <c r="P23" s="47"/>
      <c r="Q23" s="47"/>
      <c r="R23" s="133">
        <f t="shared" si="2"/>
        <v>0</v>
      </c>
      <c r="S23" s="136"/>
      <c r="T23" s="136">
        <f>T24+T25</f>
        <v>0</v>
      </c>
      <c r="U23" s="136">
        <f>U24+U25</f>
        <v>0</v>
      </c>
      <c r="V23" s="136"/>
      <c r="W23" s="136"/>
      <c r="X23" s="133">
        <f t="shared" si="3"/>
        <v>0</v>
      </c>
      <c r="Y23" s="136"/>
      <c r="Z23" s="136">
        <f>Z24+Z25</f>
        <v>0</v>
      </c>
      <c r="AA23" s="136">
        <f>AA24+AA25</f>
        <v>0</v>
      </c>
      <c r="AB23" s="136"/>
      <c r="AC23" s="136"/>
    </row>
    <row r="24" spans="1:29" ht="15">
      <c r="A24" s="48"/>
      <c r="B24" s="49"/>
      <c r="C24" s="50"/>
      <c r="D24" s="51">
        <v>771111</v>
      </c>
      <c r="E24" s="52" t="s">
        <v>37</v>
      </c>
      <c r="F24" s="30">
        <f t="shared" si="0"/>
        <v>0</v>
      </c>
      <c r="G24" s="53"/>
      <c r="H24" s="53"/>
      <c r="I24" s="53"/>
      <c r="J24" s="53"/>
      <c r="K24" s="53"/>
      <c r="L24" s="30">
        <f t="shared" si="1"/>
        <v>0</v>
      </c>
      <c r="M24" s="53"/>
      <c r="N24" s="53"/>
      <c r="O24" s="53"/>
      <c r="P24" s="53"/>
      <c r="Q24" s="53"/>
      <c r="R24" s="134">
        <f t="shared" si="2"/>
        <v>0</v>
      </c>
      <c r="S24" s="137"/>
      <c r="T24" s="137"/>
      <c r="U24" s="137"/>
      <c r="V24" s="137"/>
      <c r="W24" s="137"/>
      <c r="X24" s="134">
        <f t="shared" si="3"/>
        <v>0</v>
      </c>
      <c r="Y24" s="137"/>
      <c r="Z24" s="137"/>
      <c r="AA24" s="137"/>
      <c r="AB24" s="137"/>
      <c r="AC24" s="137"/>
    </row>
    <row r="25" spans="1:29" ht="18.75" customHeight="1">
      <c r="A25" s="54"/>
      <c r="B25" s="39"/>
      <c r="C25" s="38"/>
      <c r="D25" s="51">
        <v>772111</v>
      </c>
      <c r="E25" s="52" t="s">
        <v>38</v>
      </c>
      <c r="F25" s="30">
        <f t="shared" si="0"/>
        <v>0</v>
      </c>
      <c r="G25" s="53"/>
      <c r="H25" s="55"/>
      <c r="I25" s="53"/>
      <c r="J25" s="53"/>
      <c r="K25" s="53"/>
      <c r="L25" s="30">
        <f t="shared" si="1"/>
        <v>0</v>
      </c>
      <c r="M25" s="53"/>
      <c r="N25" s="55"/>
      <c r="O25" s="53"/>
      <c r="P25" s="53"/>
      <c r="Q25" s="53"/>
      <c r="R25" s="134">
        <f t="shared" si="2"/>
        <v>0</v>
      </c>
      <c r="S25" s="137"/>
      <c r="T25" s="138"/>
      <c r="U25" s="137"/>
      <c r="V25" s="137"/>
      <c r="W25" s="137"/>
      <c r="X25" s="134">
        <f t="shared" si="3"/>
        <v>0</v>
      </c>
      <c r="Y25" s="137"/>
      <c r="Z25" s="138"/>
      <c r="AA25" s="137"/>
      <c r="AB25" s="137"/>
      <c r="AC25" s="137"/>
    </row>
    <row r="26" spans="1:29" ht="30" customHeight="1">
      <c r="A26" s="19" t="s">
        <v>39</v>
      </c>
      <c r="B26" s="56" t="s">
        <v>40</v>
      </c>
      <c r="C26" s="56"/>
      <c r="D26" s="615" t="s">
        <v>41</v>
      </c>
      <c r="E26" s="615"/>
      <c r="F26" s="25">
        <f>G26+H26+I26+J26+K26</f>
        <v>368373000</v>
      </c>
      <c r="G26" s="25"/>
      <c r="H26" s="25"/>
      <c r="I26" s="22">
        <v>368373000</v>
      </c>
      <c r="J26" s="25"/>
      <c r="K26" s="25"/>
      <c r="L26" s="25">
        <f>M26+N26+O26+P26+Q26</f>
        <v>368373000</v>
      </c>
      <c r="M26" s="25"/>
      <c r="N26" s="25"/>
      <c r="O26" s="22">
        <v>368373000</v>
      </c>
      <c r="P26" s="25"/>
      <c r="Q26" s="25"/>
      <c r="R26" s="133">
        <f>S26+T26+U26+V26+W26</f>
        <v>420611000</v>
      </c>
      <c r="S26" s="133"/>
      <c r="T26" s="133"/>
      <c r="U26" s="133">
        <v>420611000</v>
      </c>
      <c r="V26" s="133"/>
      <c r="W26" s="133"/>
      <c r="X26" s="133">
        <f>Y26+Z26+AA26+AB26+AC26</f>
        <v>0</v>
      </c>
      <c r="Y26" s="133"/>
      <c r="Z26" s="133"/>
      <c r="AA26" s="133"/>
      <c r="AB26" s="133"/>
      <c r="AC26" s="133"/>
    </row>
    <row r="27" spans="1:29" ht="15">
      <c r="A27" s="19" t="s">
        <v>42</v>
      </c>
      <c r="B27" s="20">
        <v>791111</v>
      </c>
      <c r="C27" s="31"/>
      <c r="D27" s="615" t="s">
        <v>43</v>
      </c>
      <c r="E27" s="615"/>
      <c r="F27" s="25">
        <f>+G27+H27+I27+J27+K27</f>
        <v>30000000</v>
      </c>
      <c r="G27" s="32"/>
      <c r="H27" s="57">
        <v>30000000</v>
      </c>
      <c r="I27" s="32"/>
      <c r="J27" s="32"/>
      <c r="K27" s="32"/>
      <c r="L27" s="25">
        <f>+M27+N27+O27+P27+Q27</f>
        <v>30000000</v>
      </c>
      <c r="M27" s="32"/>
      <c r="N27" s="57">
        <v>30000000</v>
      </c>
      <c r="O27" s="32"/>
      <c r="P27" s="32"/>
      <c r="Q27" s="32"/>
      <c r="R27" s="133">
        <f>+S27+T27+U27+V27+W27</f>
        <v>40000000</v>
      </c>
      <c r="S27" s="135"/>
      <c r="T27" s="139">
        <v>40000000</v>
      </c>
      <c r="U27" s="135"/>
      <c r="V27" s="135"/>
      <c r="W27" s="135"/>
      <c r="X27" s="133">
        <f>+Y27+Z27+AA27+AB27+AC27</f>
        <v>0</v>
      </c>
      <c r="Y27" s="135"/>
      <c r="Z27" s="139"/>
      <c r="AA27" s="135"/>
      <c r="AB27" s="135"/>
      <c r="AC27" s="135"/>
    </row>
    <row r="28" spans="1:29" ht="15">
      <c r="A28" s="19" t="s">
        <v>44</v>
      </c>
      <c r="B28" s="58">
        <v>811000</v>
      </c>
      <c r="C28" s="58"/>
      <c r="D28" s="615" t="s">
        <v>45</v>
      </c>
      <c r="E28" s="615"/>
      <c r="F28" s="25">
        <f>F29</f>
        <v>20000</v>
      </c>
      <c r="G28" s="32"/>
      <c r="H28" s="32"/>
      <c r="I28" s="32"/>
      <c r="J28" s="32"/>
      <c r="K28" s="32">
        <f>K29</f>
        <v>20000</v>
      </c>
      <c r="L28" s="25">
        <f>L29</f>
        <v>20000</v>
      </c>
      <c r="M28" s="32"/>
      <c r="N28" s="32"/>
      <c r="O28" s="32"/>
      <c r="P28" s="32"/>
      <c r="Q28" s="32">
        <f>Q29</f>
        <v>20000</v>
      </c>
      <c r="R28" s="133">
        <f>R29</f>
        <v>0</v>
      </c>
      <c r="S28" s="135"/>
      <c r="T28" s="135"/>
      <c r="U28" s="135"/>
      <c r="V28" s="135"/>
      <c r="W28" s="135">
        <f>W29</f>
        <v>0</v>
      </c>
      <c r="X28" s="133">
        <f>X29</f>
        <v>0</v>
      </c>
      <c r="Y28" s="135"/>
      <c r="Z28" s="135"/>
      <c r="AA28" s="135"/>
      <c r="AB28" s="135"/>
      <c r="AC28" s="135">
        <f>AC29</f>
        <v>0</v>
      </c>
    </row>
    <row r="29" spans="1:29" ht="15">
      <c r="A29" s="59"/>
      <c r="B29" s="60"/>
      <c r="C29" s="60"/>
      <c r="D29" s="61">
        <v>811122</v>
      </c>
      <c r="E29" s="62" t="s">
        <v>46</v>
      </c>
      <c r="F29" s="30">
        <f>G29+H29+I29+J29+K29</f>
        <v>20000</v>
      </c>
      <c r="G29" s="63"/>
      <c r="H29" s="63"/>
      <c r="I29" s="63"/>
      <c r="J29" s="63"/>
      <c r="K29" s="126">
        <v>20000</v>
      </c>
      <c r="L29" s="30">
        <f>M29+N29+O29+P29+Q29</f>
        <v>20000</v>
      </c>
      <c r="M29" s="63"/>
      <c r="N29" s="63"/>
      <c r="O29" s="63"/>
      <c r="P29" s="63"/>
      <c r="Q29" s="126">
        <v>20000</v>
      </c>
      <c r="R29" s="134">
        <f>S29+T29+U29+V29+W29</f>
        <v>0</v>
      </c>
      <c r="S29" s="140"/>
      <c r="T29" s="140"/>
      <c r="U29" s="140"/>
      <c r="V29" s="140"/>
      <c r="W29" s="141"/>
      <c r="X29" s="134"/>
      <c r="Y29" s="140"/>
      <c r="Z29" s="140"/>
      <c r="AA29" s="140"/>
      <c r="AB29" s="140"/>
      <c r="AC29" s="141"/>
    </row>
    <row r="30" spans="1:29" ht="15">
      <c r="A30" s="616" t="s">
        <v>47</v>
      </c>
      <c r="B30" s="616"/>
      <c r="C30" s="616"/>
      <c r="D30" s="616"/>
      <c r="E30" s="616"/>
      <c r="F30" s="64">
        <f>+G30+H30+I30+J30+K30</f>
        <v>408793000</v>
      </c>
      <c r="G30" s="65">
        <f>+G11+G23+G26+G27+G28</f>
        <v>0</v>
      </c>
      <c r="H30" s="65">
        <f>+H11+H23+H26+H27+H28</f>
        <v>30000000</v>
      </c>
      <c r="I30" s="65">
        <f>+I11+I23+I26+I27+I28</f>
        <v>370573000</v>
      </c>
      <c r="J30" s="65">
        <f>+J11+J23+J26+J27+J28</f>
        <v>1000000</v>
      </c>
      <c r="K30" s="65">
        <f>+K11+K23+K26+K27+K28</f>
        <v>7220000</v>
      </c>
      <c r="L30" s="64">
        <f>+M30+N30+O30+P30+Q30</f>
        <v>408793000</v>
      </c>
      <c r="M30" s="65">
        <f>+M11+M23+M26+M27+M28</f>
        <v>0</v>
      </c>
      <c r="N30" s="65">
        <f>+N11+N23+N26+N27+N28</f>
        <v>30000000</v>
      </c>
      <c r="O30" s="65">
        <f>+O11+O23+O26+O27+O28</f>
        <v>370573000</v>
      </c>
      <c r="P30" s="65">
        <f>+P11+P23+P26+P27+P28</f>
        <v>1000000</v>
      </c>
      <c r="Q30" s="65">
        <f>+Q11+Q23+Q26+Q27+Q28</f>
        <v>7220000</v>
      </c>
      <c r="R30" s="142">
        <f>+S30+T30+U30+V30+W30</f>
        <v>470436000</v>
      </c>
      <c r="S30" s="143">
        <f>+S11+S23+S26+S27+S28</f>
        <v>0</v>
      </c>
      <c r="T30" s="143">
        <f>+T11+T23+T26+T27+T28</f>
        <v>40000000</v>
      </c>
      <c r="U30" s="143">
        <f>+U11+U23+U26+U27+U28</f>
        <v>422811000</v>
      </c>
      <c r="V30" s="143">
        <f>+V11+V23+V26+V27+V28</f>
        <v>0</v>
      </c>
      <c r="W30" s="143">
        <f>+W11+W23+W26+W27+W28</f>
        <v>7625000</v>
      </c>
      <c r="X30" s="142">
        <f>+Y30+Z30+AA30+AB30+AC30</f>
        <v>0</v>
      </c>
      <c r="Y30" s="143">
        <f>+Y11+Y23+Y26+Y27+Y28</f>
        <v>0</v>
      </c>
      <c r="Z30" s="143">
        <f>+Z11+Z23+Z26+Z27+Z28</f>
        <v>0</v>
      </c>
      <c r="AA30" s="143">
        <f>+AA11+AA23+AA26+AA27+AA28</f>
        <v>0</v>
      </c>
      <c r="AB30" s="143">
        <f>+AB11+AB23+AB26+AB27+AB28</f>
        <v>0</v>
      </c>
      <c r="AC30" s="143">
        <f>+AC11+AC23+AC26+AC27+AC28</f>
        <v>0</v>
      </c>
    </row>
    <row r="31" spans="6:23" ht="15"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144"/>
      <c r="S31" s="144"/>
      <c r="T31" s="144"/>
      <c r="U31" s="144"/>
      <c r="V31" s="144"/>
      <c r="W31" s="144"/>
    </row>
    <row r="32" spans="1:23" ht="15">
      <c r="A32" s="67" t="s">
        <v>48</v>
      </c>
      <c r="B32" s="68"/>
      <c r="C32" s="68"/>
      <c r="D32" s="9"/>
      <c r="E32" s="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145"/>
      <c r="S32" s="145"/>
      <c r="T32" s="145"/>
      <c r="U32" s="145"/>
      <c r="V32" s="145"/>
      <c r="W32" s="145"/>
    </row>
    <row r="33" spans="1:29" ht="15">
      <c r="A33" s="632" t="s">
        <v>3</v>
      </c>
      <c r="B33" s="623" t="s">
        <v>49</v>
      </c>
      <c r="C33" s="620" t="s">
        <v>5</v>
      </c>
      <c r="D33" s="613" t="s">
        <v>6</v>
      </c>
      <c r="E33" s="614" t="s">
        <v>7</v>
      </c>
      <c r="F33" s="611" t="s">
        <v>50</v>
      </c>
      <c r="G33" s="611"/>
      <c r="H33" s="611"/>
      <c r="I33" s="611"/>
      <c r="J33" s="611"/>
      <c r="K33" s="611"/>
      <c r="L33" s="611" t="s">
        <v>50</v>
      </c>
      <c r="M33" s="611"/>
      <c r="N33" s="611"/>
      <c r="O33" s="611"/>
      <c r="P33" s="611"/>
      <c r="Q33" s="611"/>
      <c r="R33" s="609" t="s">
        <v>50</v>
      </c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</row>
    <row r="34" spans="1:29" ht="15">
      <c r="A34" s="632"/>
      <c r="B34" s="623"/>
      <c r="C34" s="620"/>
      <c r="D34" s="613"/>
      <c r="E34" s="614"/>
      <c r="F34" s="610" t="s">
        <v>10</v>
      </c>
      <c r="G34" s="611" t="s">
        <v>51</v>
      </c>
      <c r="H34" s="611"/>
      <c r="I34" s="611"/>
      <c r="J34" s="611" t="s">
        <v>12</v>
      </c>
      <c r="K34" s="611" t="s">
        <v>13</v>
      </c>
      <c r="L34" s="610" t="s">
        <v>10</v>
      </c>
      <c r="M34" s="611" t="s">
        <v>51</v>
      </c>
      <c r="N34" s="611"/>
      <c r="O34" s="611"/>
      <c r="P34" s="611" t="s">
        <v>12</v>
      </c>
      <c r="Q34" s="611" t="s">
        <v>13</v>
      </c>
      <c r="R34" s="608" t="s">
        <v>10</v>
      </c>
      <c r="S34" s="609" t="s">
        <v>51</v>
      </c>
      <c r="T34" s="609"/>
      <c r="U34" s="609"/>
      <c r="V34" s="609" t="s">
        <v>12</v>
      </c>
      <c r="W34" s="609" t="s">
        <v>13</v>
      </c>
      <c r="X34" s="608" t="s">
        <v>10</v>
      </c>
      <c r="Y34" s="609" t="s">
        <v>51</v>
      </c>
      <c r="Z34" s="609"/>
      <c r="AA34" s="609"/>
      <c r="AB34" s="609" t="s">
        <v>12</v>
      </c>
      <c r="AC34" s="609" t="s">
        <v>13</v>
      </c>
    </row>
    <row r="35" spans="1:29" ht="15">
      <c r="A35" s="632"/>
      <c r="B35" s="623"/>
      <c r="C35" s="620"/>
      <c r="D35" s="613"/>
      <c r="E35" s="614"/>
      <c r="F35" s="610"/>
      <c r="G35" s="16" t="s">
        <v>14</v>
      </c>
      <c r="H35" s="16" t="s">
        <v>15</v>
      </c>
      <c r="I35" s="16" t="s">
        <v>16</v>
      </c>
      <c r="J35" s="611"/>
      <c r="K35" s="611"/>
      <c r="L35" s="610"/>
      <c r="M35" s="16" t="s">
        <v>14</v>
      </c>
      <c r="N35" s="16" t="s">
        <v>15</v>
      </c>
      <c r="O35" s="16" t="s">
        <v>16</v>
      </c>
      <c r="P35" s="611"/>
      <c r="Q35" s="611"/>
      <c r="R35" s="608"/>
      <c r="S35" s="130" t="s">
        <v>14</v>
      </c>
      <c r="T35" s="130" t="s">
        <v>15</v>
      </c>
      <c r="U35" s="130" t="s">
        <v>16</v>
      </c>
      <c r="V35" s="609"/>
      <c r="W35" s="609"/>
      <c r="X35" s="608"/>
      <c r="Y35" s="130" t="s">
        <v>14</v>
      </c>
      <c r="Z35" s="130" t="s">
        <v>15</v>
      </c>
      <c r="AA35" s="130" t="s">
        <v>16</v>
      </c>
      <c r="AB35" s="609"/>
      <c r="AC35" s="609"/>
    </row>
    <row r="36" spans="1:29" ht="15">
      <c r="A36" s="17">
        <v>0</v>
      </c>
      <c r="B36" s="17">
        <v>1</v>
      </c>
      <c r="C36" s="17">
        <v>2</v>
      </c>
      <c r="D36" s="17">
        <v>3</v>
      </c>
      <c r="E36" s="70">
        <v>4</v>
      </c>
      <c r="F36" s="18" t="s">
        <v>17</v>
      </c>
      <c r="G36" s="18">
        <v>6</v>
      </c>
      <c r="H36" s="18">
        <v>7</v>
      </c>
      <c r="I36" s="18">
        <v>8</v>
      </c>
      <c r="J36" s="18">
        <v>9</v>
      </c>
      <c r="K36" s="18">
        <v>10</v>
      </c>
      <c r="L36" s="18" t="s">
        <v>17</v>
      </c>
      <c r="M36" s="18">
        <v>6</v>
      </c>
      <c r="N36" s="18">
        <v>7</v>
      </c>
      <c r="O36" s="18">
        <v>8</v>
      </c>
      <c r="P36" s="18">
        <v>9</v>
      </c>
      <c r="Q36" s="18">
        <v>10</v>
      </c>
      <c r="R36" s="131" t="s">
        <v>17</v>
      </c>
      <c r="S36" s="131">
        <v>6</v>
      </c>
      <c r="T36" s="131">
        <v>7</v>
      </c>
      <c r="U36" s="131">
        <v>8</v>
      </c>
      <c r="V36" s="131">
        <v>9</v>
      </c>
      <c r="W36" s="131">
        <v>10</v>
      </c>
      <c r="X36" s="131" t="s">
        <v>17</v>
      </c>
      <c r="Y36" s="131">
        <v>6</v>
      </c>
      <c r="Z36" s="131">
        <v>7</v>
      </c>
      <c r="AA36" s="131">
        <v>8</v>
      </c>
      <c r="AB36" s="131">
        <v>9</v>
      </c>
      <c r="AC36" s="131">
        <v>10</v>
      </c>
    </row>
    <row r="37" spans="1:29" ht="15">
      <c r="A37" s="626" t="s">
        <v>52</v>
      </c>
      <c r="B37" s="626"/>
      <c r="C37" s="626"/>
      <c r="D37" s="626"/>
      <c r="E37" s="626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</row>
    <row r="38" spans="1:29" ht="15">
      <c r="A38" s="37" t="s">
        <v>18</v>
      </c>
      <c r="B38" s="72">
        <v>410000</v>
      </c>
      <c r="C38" s="72"/>
      <c r="D38" s="627" t="s">
        <v>53</v>
      </c>
      <c r="E38" s="627"/>
      <c r="F38" s="73">
        <f aca="true" t="shared" si="4" ref="F38:F45">+G38+H38+I38+J38+K38</f>
        <v>295094001</v>
      </c>
      <c r="G38" s="73">
        <f>G47+G45+G53+G57</f>
        <v>0</v>
      </c>
      <c r="H38" s="73">
        <f>H39</f>
        <v>16200000</v>
      </c>
      <c r="I38" s="111">
        <f>+I39+I45+I47+I53+I57</f>
        <v>274244000</v>
      </c>
      <c r="J38" s="111">
        <f>+J39+J45+J47+J53+J57</f>
        <v>0</v>
      </c>
      <c r="K38" s="111">
        <f>+K39+K45+K47+K53+K57</f>
        <v>4650001</v>
      </c>
      <c r="L38" s="73">
        <f aca="true" t="shared" si="5" ref="L38:L45">+M38+N38+O38+P38+Q38</f>
        <v>293494000</v>
      </c>
      <c r="M38" s="73">
        <f>M39</f>
        <v>0</v>
      </c>
      <c r="N38" s="73">
        <f>N39</f>
        <v>16200000</v>
      </c>
      <c r="O38" s="111">
        <f>+O39+O45+O47+O53+O57</f>
        <v>274244000</v>
      </c>
      <c r="P38" s="111">
        <f>+P39+P45+P47+P53+P57</f>
        <v>0</v>
      </c>
      <c r="Q38" s="111">
        <f>+Q39+Q45+Q47+Q53+Q57</f>
        <v>3050000</v>
      </c>
      <c r="R38" s="147">
        <f aca="true" t="shared" si="6" ref="R38:R45">+S38+T38+U38+V38+W38</f>
        <v>340983000</v>
      </c>
      <c r="S38" s="147">
        <f>S39</f>
        <v>0</v>
      </c>
      <c r="T38" s="147">
        <f>T39</f>
        <v>19200000</v>
      </c>
      <c r="U38" s="148">
        <f>+U39+U45+U47+U53+U57</f>
        <v>319433000</v>
      </c>
      <c r="V38" s="148">
        <f>+V39+V45+V47+V53+V57</f>
        <v>0</v>
      </c>
      <c r="W38" s="148">
        <f>+W39+W45+W47+W53+W57</f>
        <v>2350000</v>
      </c>
      <c r="X38" s="147">
        <f aca="true" t="shared" si="7" ref="X38:X45">+Y38+Z38+AA38+AB38+AC38</f>
        <v>0</v>
      </c>
      <c r="Y38" s="147">
        <f>Y39</f>
        <v>0</v>
      </c>
      <c r="Z38" s="147">
        <f>Z39</f>
        <v>0</v>
      </c>
      <c r="AA38" s="148">
        <f>+AA39+AA45+AA47+AA53+AA57</f>
        <v>0</v>
      </c>
      <c r="AB38" s="148">
        <f>+AB39+AB45+AB47+AB53+AB57</f>
        <v>0</v>
      </c>
      <c r="AC38" s="148">
        <f>+AC39+AC45+AC47+AC53+AC57</f>
        <v>0</v>
      </c>
    </row>
    <row r="39" spans="1:29" ht="15">
      <c r="A39" s="74">
        <v>1</v>
      </c>
      <c r="B39" s="20">
        <v>411000</v>
      </c>
      <c r="C39" s="31"/>
      <c r="D39" s="628" t="s">
        <v>54</v>
      </c>
      <c r="E39" s="628"/>
      <c r="F39" s="25">
        <f t="shared" si="4"/>
        <v>283396001</v>
      </c>
      <c r="G39" s="25">
        <f>G48</f>
        <v>0</v>
      </c>
      <c r="H39" s="25">
        <f>H40+H41</f>
        <v>16200000</v>
      </c>
      <c r="I39" s="127">
        <f>+I40+I41</f>
        <v>262546000</v>
      </c>
      <c r="J39" s="127">
        <f>+J40+J41</f>
        <v>0</v>
      </c>
      <c r="K39" s="127">
        <f>+K40+K41</f>
        <v>4650001</v>
      </c>
      <c r="L39" s="25">
        <f t="shared" si="5"/>
        <v>281346000</v>
      </c>
      <c r="M39" s="25">
        <f>M48</f>
        <v>0</v>
      </c>
      <c r="N39" s="25">
        <f>N40+N41</f>
        <v>16200000</v>
      </c>
      <c r="O39" s="127">
        <f>+O40+O41</f>
        <v>262546000</v>
      </c>
      <c r="P39" s="127">
        <f>+P40+P41</f>
        <v>0</v>
      </c>
      <c r="Q39" s="127">
        <f>+Q40+Q41</f>
        <v>2600000</v>
      </c>
      <c r="R39" s="133">
        <f t="shared" si="6"/>
        <v>327777000</v>
      </c>
      <c r="S39" s="133">
        <f>S48</f>
        <v>0</v>
      </c>
      <c r="T39" s="133">
        <f>T40+T41</f>
        <v>19200000</v>
      </c>
      <c r="U39" s="149">
        <f>+U40+U41</f>
        <v>306977000</v>
      </c>
      <c r="V39" s="149">
        <f>+V40+V41</f>
        <v>0</v>
      </c>
      <c r="W39" s="149">
        <f>+W40+W41</f>
        <v>1600000</v>
      </c>
      <c r="X39" s="133">
        <f t="shared" si="7"/>
        <v>0</v>
      </c>
      <c r="Y39" s="133">
        <f>Y48</f>
        <v>0</v>
      </c>
      <c r="Z39" s="133">
        <f>Z40+Z41</f>
        <v>0</v>
      </c>
      <c r="AA39" s="149">
        <f>+AA40+AA41</f>
        <v>0</v>
      </c>
      <c r="AB39" s="149">
        <f>+AB40+AB41</f>
        <v>0</v>
      </c>
      <c r="AC39" s="149">
        <f>+AC40+AC41</f>
        <v>0</v>
      </c>
    </row>
    <row r="40" spans="1:29" ht="15">
      <c r="A40" s="633"/>
      <c r="B40" s="624"/>
      <c r="C40" s="75" t="s">
        <v>55</v>
      </c>
      <c r="D40" s="15">
        <v>411100</v>
      </c>
      <c r="E40" s="77" t="s">
        <v>56</v>
      </c>
      <c r="F40" s="78">
        <f t="shared" si="4"/>
        <v>243876749</v>
      </c>
      <c r="G40" s="78"/>
      <c r="H40" s="78">
        <v>13850000</v>
      </c>
      <c r="I40" s="78">
        <v>226040465</v>
      </c>
      <c r="J40" s="78"/>
      <c r="K40" s="78">
        <v>3986284</v>
      </c>
      <c r="L40" s="78">
        <f t="shared" si="5"/>
        <v>242128950</v>
      </c>
      <c r="M40" s="78"/>
      <c r="N40" s="78">
        <v>13850000</v>
      </c>
      <c r="O40" s="78">
        <v>226040465</v>
      </c>
      <c r="P40" s="78"/>
      <c r="Q40" s="78">
        <v>2238485</v>
      </c>
      <c r="R40" s="150">
        <f t="shared" si="6"/>
        <v>284428289</v>
      </c>
      <c r="S40" s="150"/>
      <c r="T40" s="150">
        <v>16450000</v>
      </c>
      <c r="U40" s="150">
        <v>266588797</v>
      </c>
      <c r="V40" s="150"/>
      <c r="W40" s="150">
        <v>1389492</v>
      </c>
      <c r="X40" s="150">
        <f t="shared" si="7"/>
        <v>0</v>
      </c>
      <c r="Y40" s="150"/>
      <c r="Z40" s="150"/>
      <c r="AA40" s="150"/>
      <c r="AB40" s="150"/>
      <c r="AC40" s="150"/>
    </row>
    <row r="41" spans="1:29" ht="24">
      <c r="A41" s="633"/>
      <c r="B41" s="624"/>
      <c r="C41" s="79" t="s">
        <v>57</v>
      </c>
      <c r="D41" s="15">
        <v>412000</v>
      </c>
      <c r="E41" s="77" t="s">
        <v>58</v>
      </c>
      <c r="F41" s="80">
        <f t="shared" si="4"/>
        <v>39519252</v>
      </c>
      <c r="G41" s="78"/>
      <c r="H41" s="80">
        <f>H42+H43+H44</f>
        <v>2350000</v>
      </c>
      <c r="I41" s="80">
        <f>I42+I43+I44</f>
        <v>36505535</v>
      </c>
      <c r="J41" s="78">
        <f>+J42+J43+J44</f>
        <v>0</v>
      </c>
      <c r="K41" s="80">
        <f>+K42+K43+K44</f>
        <v>663717</v>
      </c>
      <c r="L41" s="80">
        <f t="shared" si="5"/>
        <v>39217050</v>
      </c>
      <c r="M41" s="78"/>
      <c r="N41" s="80">
        <f>N42+N43+N44</f>
        <v>2350000</v>
      </c>
      <c r="O41" s="80">
        <f>O42+O43+O44</f>
        <v>36505535</v>
      </c>
      <c r="P41" s="78">
        <f>+P42+P43+P44</f>
        <v>0</v>
      </c>
      <c r="Q41" s="80">
        <f>+Q42+Q43+Q44</f>
        <v>361515</v>
      </c>
      <c r="R41" s="151">
        <f t="shared" si="6"/>
        <v>43348711</v>
      </c>
      <c r="S41" s="150"/>
      <c r="T41" s="151">
        <f>T42+T43+T44</f>
        <v>2750000</v>
      </c>
      <c r="U41" s="151">
        <f>U42+U43+U44</f>
        <v>40388203</v>
      </c>
      <c r="V41" s="150">
        <f>+V42+V43+V44</f>
        <v>0</v>
      </c>
      <c r="W41" s="151">
        <f>+W42+W43+W44</f>
        <v>210508</v>
      </c>
      <c r="X41" s="151">
        <f t="shared" si="7"/>
        <v>0</v>
      </c>
      <c r="Y41" s="150"/>
      <c r="Z41" s="151">
        <f>Z42+Z43+Z44</f>
        <v>0</v>
      </c>
      <c r="AA41" s="151">
        <f>AA42+AA43+AA44</f>
        <v>0</v>
      </c>
      <c r="AB41" s="150">
        <f>+AB42+AB43+AB44</f>
        <v>0</v>
      </c>
      <c r="AC41" s="151">
        <f>+AC42+AC43+AC44</f>
        <v>0</v>
      </c>
    </row>
    <row r="42" spans="1:29" ht="15">
      <c r="A42" s="633"/>
      <c r="B42" s="624"/>
      <c r="C42" s="79" t="s">
        <v>59</v>
      </c>
      <c r="D42" s="81">
        <v>412100</v>
      </c>
      <c r="E42" s="82" t="s">
        <v>60</v>
      </c>
      <c r="F42" s="78">
        <f t="shared" si="4"/>
        <v>27022874</v>
      </c>
      <c r="G42" s="83"/>
      <c r="H42" s="83">
        <v>1700000</v>
      </c>
      <c r="I42" s="83">
        <v>24864451</v>
      </c>
      <c r="J42" s="83"/>
      <c r="K42" s="83">
        <v>458423</v>
      </c>
      <c r="L42" s="78">
        <f t="shared" si="5"/>
        <v>26810684</v>
      </c>
      <c r="M42" s="83"/>
      <c r="N42" s="83">
        <v>1700000</v>
      </c>
      <c r="O42" s="83">
        <v>24864451</v>
      </c>
      <c r="P42" s="83"/>
      <c r="Q42" s="83">
        <v>246233</v>
      </c>
      <c r="R42" s="150">
        <f t="shared" si="6"/>
        <v>28597829</v>
      </c>
      <c r="S42" s="152"/>
      <c r="T42" s="152">
        <v>1800000</v>
      </c>
      <c r="U42" s="152">
        <v>26658880</v>
      </c>
      <c r="V42" s="152"/>
      <c r="W42" s="152">
        <v>138949</v>
      </c>
      <c r="X42" s="150">
        <f t="shared" si="7"/>
        <v>0</v>
      </c>
      <c r="Y42" s="152"/>
      <c r="Z42" s="152"/>
      <c r="AA42" s="152"/>
      <c r="AB42" s="152"/>
      <c r="AC42" s="152"/>
    </row>
    <row r="43" spans="1:29" ht="15">
      <c r="A43" s="633"/>
      <c r="B43" s="624"/>
      <c r="C43" s="84" t="s">
        <v>61</v>
      </c>
      <c r="D43" s="81">
        <v>412200</v>
      </c>
      <c r="E43" s="82" t="s">
        <v>62</v>
      </c>
      <c r="F43" s="78">
        <f t="shared" si="4"/>
        <v>12496378</v>
      </c>
      <c r="G43" s="83"/>
      <c r="H43" s="83">
        <v>650000</v>
      </c>
      <c r="I43" s="83">
        <v>11641084</v>
      </c>
      <c r="J43" s="83"/>
      <c r="K43" s="83">
        <v>205294</v>
      </c>
      <c r="L43" s="78">
        <f t="shared" si="5"/>
        <v>12406366</v>
      </c>
      <c r="M43" s="83"/>
      <c r="N43" s="83">
        <v>650000</v>
      </c>
      <c r="O43" s="83">
        <v>11641084</v>
      </c>
      <c r="P43" s="83"/>
      <c r="Q43" s="83">
        <v>115282</v>
      </c>
      <c r="R43" s="150">
        <f t="shared" si="6"/>
        <v>14750882</v>
      </c>
      <c r="S43" s="152"/>
      <c r="T43" s="152">
        <v>950000</v>
      </c>
      <c r="U43" s="152">
        <v>13729323</v>
      </c>
      <c r="V43" s="152"/>
      <c r="W43" s="152">
        <v>71559</v>
      </c>
      <c r="X43" s="150">
        <f t="shared" si="7"/>
        <v>0</v>
      </c>
      <c r="Y43" s="152"/>
      <c r="Z43" s="152"/>
      <c r="AA43" s="152"/>
      <c r="AB43" s="152"/>
      <c r="AC43" s="152"/>
    </row>
    <row r="44" spans="1:29" ht="15">
      <c r="A44" s="633"/>
      <c r="B44" s="624"/>
      <c r="C44" s="85" t="s">
        <v>63</v>
      </c>
      <c r="D44" s="81">
        <v>412300</v>
      </c>
      <c r="E44" s="82" t="s">
        <v>64</v>
      </c>
      <c r="F44" s="78">
        <f t="shared" si="4"/>
        <v>0</v>
      </c>
      <c r="G44" s="83"/>
      <c r="H44" s="83"/>
      <c r="I44" s="83">
        <v>0</v>
      </c>
      <c r="J44" s="83"/>
      <c r="K44" s="83">
        <v>0</v>
      </c>
      <c r="L44" s="78">
        <f t="shared" si="5"/>
        <v>0</v>
      </c>
      <c r="M44" s="83"/>
      <c r="N44" s="83"/>
      <c r="O44" s="83">
        <v>0</v>
      </c>
      <c r="P44" s="83"/>
      <c r="Q44" s="83">
        <v>0</v>
      </c>
      <c r="R44" s="150">
        <f t="shared" si="6"/>
        <v>0</v>
      </c>
      <c r="S44" s="152"/>
      <c r="T44" s="152"/>
      <c r="U44" s="152">
        <v>0</v>
      </c>
      <c r="V44" s="152"/>
      <c r="W44" s="152">
        <v>0</v>
      </c>
      <c r="X44" s="150">
        <f t="shared" si="7"/>
        <v>0</v>
      </c>
      <c r="Y44" s="152"/>
      <c r="Z44" s="152"/>
      <c r="AA44" s="152">
        <v>0</v>
      </c>
      <c r="AB44" s="152"/>
      <c r="AC44" s="152">
        <v>0</v>
      </c>
    </row>
    <row r="45" spans="1:29" ht="15">
      <c r="A45" s="74">
        <v>2</v>
      </c>
      <c r="B45" s="20">
        <v>413000</v>
      </c>
      <c r="C45" s="86"/>
      <c r="D45" s="628" t="s">
        <v>65</v>
      </c>
      <c r="E45" s="628"/>
      <c r="F45" s="87">
        <f t="shared" si="4"/>
        <v>1660000</v>
      </c>
      <c r="G45" s="25">
        <f>+G46</f>
        <v>0</v>
      </c>
      <c r="H45" s="25">
        <f>+H46</f>
        <v>0</v>
      </c>
      <c r="I45" s="127">
        <f>+I46</f>
        <v>1660000</v>
      </c>
      <c r="J45" s="127">
        <f>+J46</f>
        <v>0</v>
      </c>
      <c r="K45" s="127">
        <f>+K46</f>
        <v>0</v>
      </c>
      <c r="L45" s="87">
        <f t="shared" si="5"/>
        <v>1660000</v>
      </c>
      <c r="M45" s="25">
        <f>+M46</f>
        <v>0</v>
      </c>
      <c r="N45" s="25">
        <f>+N46</f>
        <v>0</v>
      </c>
      <c r="O45" s="127">
        <f>+O46</f>
        <v>1660000</v>
      </c>
      <c r="P45" s="127">
        <f>+P46</f>
        <v>0</v>
      </c>
      <c r="Q45" s="127">
        <f>+Q46</f>
        <v>0</v>
      </c>
      <c r="R45" s="153">
        <f t="shared" si="6"/>
        <v>1700000</v>
      </c>
      <c r="S45" s="133">
        <f>+S46</f>
        <v>0</v>
      </c>
      <c r="T45" s="133">
        <f>+T46</f>
        <v>0</v>
      </c>
      <c r="U45" s="149">
        <f>+U46</f>
        <v>1700000</v>
      </c>
      <c r="V45" s="149">
        <f>+V46</f>
        <v>0</v>
      </c>
      <c r="W45" s="149">
        <f>+W46</f>
        <v>0</v>
      </c>
      <c r="X45" s="153">
        <f t="shared" si="7"/>
        <v>0</v>
      </c>
      <c r="Y45" s="133">
        <f>+Y46</f>
        <v>0</v>
      </c>
      <c r="Z45" s="133">
        <f>+Z46</f>
        <v>0</v>
      </c>
      <c r="AA45" s="149">
        <f>+AA46</f>
        <v>0</v>
      </c>
      <c r="AB45" s="149">
        <f>+AB46</f>
        <v>0</v>
      </c>
      <c r="AC45" s="149">
        <f>+AC46</f>
        <v>0</v>
      </c>
    </row>
    <row r="46" spans="1:29" ht="15">
      <c r="A46" s="75"/>
      <c r="B46" s="9"/>
      <c r="C46" s="75" t="s">
        <v>66</v>
      </c>
      <c r="D46" s="15">
        <v>413151</v>
      </c>
      <c r="E46" s="77" t="s">
        <v>67</v>
      </c>
      <c r="F46" s="78">
        <f>G46+H46+J46+K46+I46</f>
        <v>1660000</v>
      </c>
      <c r="G46" s="78"/>
      <c r="H46" s="78"/>
      <c r="I46" s="78">
        <v>1660000</v>
      </c>
      <c r="J46" s="78"/>
      <c r="K46" s="78">
        <v>0</v>
      </c>
      <c r="L46" s="78">
        <f>M46+N46+P46+Q46+O46</f>
        <v>1660000</v>
      </c>
      <c r="M46" s="78"/>
      <c r="N46" s="78"/>
      <c r="O46" s="78">
        <v>1660000</v>
      </c>
      <c r="P46" s="78"/>
      <c r="Q46" s="78">
        <v>0</v>
      </c>
      <c r="R46" s="150">
        <f>S46+T46+V46+W46+U46</f>
        <v>1700000</v>
      </c>
      <c r="S46" s="150"/>
      <c r="T46" s="150"/>
      <c r="U46" s="150">
        <v>1700000</v>
      </c>
      <c r="V46" s="150"/>
      <c r="W46" s="150">
        <v>0</v>
      </c>
      <c r="X46" s="150">
        <f>Y46+Z46+AB46+AC46+AA46</f>
        <v>0</v>
      </c>
      <c r="Y46" s="150"/>
      <c r="Z46" s="150"/>
      <c r="AA46" s="150"/>
      <c r="AB46" s="150"/>
      <c r="AC46" s="150">
        <v>0</v>
      </c>
    </row>
    <row r="47" spans="1:29" ht="15">
      <c r="A47" s="88">
        <v>3</v>
      </c>
      <c r="B47" s="89">
        <v>414000</v>
      </c>
      <c r="C47" s="31"/>
      <c r="D47" s="628" t="s">
        <v>68</v>
      </c>
      <c r="E47" s="628"/>
      <c r="F47" s="87">
        <f>+G47+H47+I47+J47+K47</f>
        <v>2650000</v>
      </c>
      <c r="G47" s="25">
        <f>+G48+G49+G50</f>
        <v>0</v>
      </c>
      <c r="H47" s="25">
        <f>+H48+H49+H50</f>
        <v>0</v>
      </c>
      <c r="I47" s="127">
        <f>+I48+I49+I50</f>
        <v>2650000</v>
      </c>
      <c r="J47" s="127">
        <f>+J48+J49+J50</f>
        <v>0</v>
      </c>
      <c r="K47" s="127">
        <f>+K48+K49+K50</f>
        <v>0</v>
      </c>
      <c r="L47" s="87">
        <f>+M47+N47+O47+P47+Q47</f>
        <v>2650000</v>
      </c>
      <c r="M47" s="25">
        <f>+M48+M49+M50</f>
        <v>0</v>
      </c>
      <c r="N47" s="25">
        <f>+N48+N49+N50</f>
        <v>0</v>
      </c>
      <c r="O47" s="127">
        <f>+O48+O49+O50</f>
        <v>2650000</v>
      </c>
      <c r="P47" s="127">
        <f>+P48+P49+P50</f>
        <v>0</v>
      </c>
      <c r="Q47" s="127">
        <f>+Q48+Q49+Q50</f>
        <v>0</v>
      </c>
      <c r="R47" s="153">
        <f>+S47+T47+U47+V47+W47</f>
        <v>3150000</v>
      </c>
      <c r="S47" s="133">
        <f>+S48+S49+S50</f>
        <v>0</v>
      </c>
      <c r="T47" s="133">
        <f>+T48+T49+T50</f>
        <v>0</v>
      </c>
      <c r="U47" s="149">
        <f>+U48+U49+U50+U51+U52</f>
        <v>3150000</v>
      </c>
      <c r="V47" s="149">
        <f>+V48+V49+V50</f>
        <v>0</v>
      </c>
      <c r="W47" s="149">
        <f>+W48+W49+W50</f>
        <v>0</v>
      </c>
      <c r="X47" s="153">
        <f>+Y47+Z47+AA47+AB47+AC47</f>
        <v>0</v>
      </c>
      <c r="Y47" s="133">
        <f>+Y48+Y49+Y50</f>
        <v>0</v>
      </c>
      <c r="Z47" s="133">
        <f>+Z48+Z49+Z50</f>
        <v>0</v>
      </c>
      <c r="AA47" s="149">
        <f>+AA48+AA49+AA50+AA51+AA52</f>
        <v>0</v>
      </c>
      <c r="AB47" s="149">
        <f>+AB48+AB49+AB50</f>
        <v>0</v>
      </c>
      <c r="AC47" s="149">
        <f>+AC48+AC49+AC50</f>
        <v>0</v>
      </c>
    </row>
    <row r="48" spans="1:29" ht="15">
      <c r="A48" s="90"/>
      <c r="B48" s="91"/>
      <c r="C48" s="92" t="s">
        <v>70</v>
      </c>
      <c r="D48" s="15">
        <v>414311</v>
      </c>
      <c r="E48" s="77" t="s">
        <v>71</v>
      </c>
      <c r="F48" s="78">
        <f>+G48+H48+I48+J48+K48</f>
        <v>2000000</v>
      </c>
      <c r="G48" s="78"/>
      <c r="H48" s="78"/>
      <c r="I48" s="78">
        <v>2000000</v>
      </c>
      <c r="J48" s="78"/>
      <c r="K48" s="78">
        <v>0</v>
      </c>
      <c r="L48" s="78">
        <f>+M48+N48+O48+P48+Q48</f>
        <v>2000000</v>
      </c>
      <c r="M48" s="78"/>
      <c r="N48" s="78"/>
      <c r="O48" s="78">
        <v>2000000</v>
      </c>
      <c r="P48" s="78"/>
      <c r="Q48" s="78">
        <v>0</v>
      </c>
      <c r="R48" s="150">
        <f>+S48+T48+U48+V48+W48</f>
        <v>2500000</v>
      </c>
      <c r="S48" s="150"/>
      <c r="T48" s="150"/>
      <c r="U48" s="150">
        <v>2500000</v>
      </c>
      <c r="V48" s="150"/>
      <c r="W48" s="150">
        <v>0</v>
      </c>
      <c r="X48" s="150">
        <f>+Y48+Z48+AA48+AB48+AC48</f>
        <v>0</v>
      </c>
      <c r="Y48" s="150"/>
      <c r="Z48" s="150"/>
      <c r="AA48" s="150"/>
      <c r="AB48" s="150"/>
      <c r="AC48" s="150">
        <v>0</v>
      </c>
    </row>
    <row r="49" spans="1:29" ht="24">
      <c r="A49" s="93"/>
      <c r="B49" s="94"/>
      <c r="C49" s="92" t="s">
        <v>72</v>
      </c>
      <c r="D49" s="15">
        <v>414314</v>
      </c>
      <c r="E49" s="77" t="s">
        <v>73</v>
      </c>
      <c r="F49" s="78">
        <f>+G49+H49+I49+J49+K49</f>
        <v>150000</v>
      </c>
      <c r="G49" s="78"/>
      <c r="H49" s="78"/>
      <c r="I49" s="78">
        <v>150000</v>
      </c>
      <c r="J49" s="78"/>
      <c r="K49" s="78">
        <v>0</v>
      </c>
      <c r="L49" s="78">
        <f>+M49+N49+O49+P49+Q49</f>
        <v>150000</v>
      </c>
      <c r="M49" s="78"/>
      <c r="N49" s="78"/>
      <c r="O49" s="78">
        <v>150000</v>
      </c>
      <c r="P49" s="78"/>
      <c r="Q49" s="78">
        <v>0</v>
      </c>
      <c r="R49" s="150">
        <f>+S49+T49+U49+V49+W49</f>
        <v>150000</v>
      </c>
      <c r="S49" s="150"/>
      <c r="T49" s="150"/>
      <c r="U49" s="150">
        <v>150000</v>
      </c>
      <c r="V49" s="150"/>
      <c r="W49" s="150">
        <v>0</v>
      </c>
      <c r="X49" s="150">
        <f>+Y49+Z49+AA49+AB49+AC49</f>
        <v>0</v>
      </c>
      <c r="Y49" s="150"/>
      <c r="Z49" s="150"/>
      <c r="AA49" s="150"/>
      <c r="AB49" s="150"/>
      <c r="AC49" s="150">
        <v>0</v>
      </c>
    </row>
    <row r="50" spans="1:29" ht="21">
      <c r="A50" s="93"/>
      <c r="B50" s="94"/>
      <c r="C50" s="92" t="s">
        <v>74</v>
      </c>
      <c r="D50" s="15" t="s">
        <v>75</v>
      </c>
      <c r="E50" s="95" t="s">
        <v>76</v>
      </c>
      <c r="F50" s="78">
        <f>+G50+H50+I50+J50+K50</f>
        <v>500000</v>
      </c>
      <c r="G50" s="96"/>
      <c r="H50" s="96"/>
      <c r="I50" s="96">
        <v>500000</v>
      </c>
      <c r="J50" s="96"/>
      <c r="K50" s="96">
        <v>0</v>
      </c>
      <c r="L50" s="78">
        <f>+M50+N50+O50+P50+Q50</f>
        <v>500000</v>
      </c>
      <c r="M50" s="96"/>
      <c r="N50" s="96"/>
      <c r="O50" s="96">
        <v>500000</v>
      </c>
      <c r="P50" s="96"/>
      <c r="Q50" s="96">
        <v>0</v>
      </c>
      <c r="R50" s="150">
        <f>+S50+T50+U50+V50+W50</f>
        <v>500000</v>
      </c>
      <c r="S50" s="154"/>
      <c r="T50" s="154"/>
      <c r="U50" s="154">
        <v>500000</v>
      </c>
      <c r="V50" s="154"/>
      <c r="W50" s="154">
        <v>0</v>
      </c>
      <c r="X50" s="150">
        <f>+Y50+Z50+AA50+AB50+AC50</f>
        <v>0</v>
      </c>
      <c r="Y50" s="154"/>
      <c r="Z50" s="154"/>
      <c r="AA50" s="154"/>
      <c r="AB50" s="154"/>
      <c r="AC50" s="154">
        <v>0</v>
      </c>
    </row>
    <row r="51" spans="1:29" ht="15">
      <c r="A51" s="93"/>
      <c r="B51" s="94"/>
      <c r="C51" s="92" t="s">
        <v>77</v>
      </c>
      <c r="D51" s="15" t="s">
        <v>75</v>
      </c>
      <c r="E51" s="95" t="s">
        <v>78</v>
      </c>
      <c r="F51" s="78">
        <f>+G51+H51+I51+J51+K51</f>
        <v>0</v>
      </c>
      <c r="G51" s="96"/>
      <c r="H51" s="96"/>
      <c r="I51" s="96">
        <v>0</v>
      </c>
      <c r="J51" s="96"/>
      <c r="K51" s="96">
        <v>0</v>
      </c>
      <c r="L51" s="78">
        <f>+M51+N51+O51+P51+Q51</f>
        <v>0</v>
      </c>
      <c r="M51" s="96"/>
      <c r="N51" s="96"/>
      <c r="O51" s="96">
        <v>0</v>
      </c>
      <c r="P51" s="96"/>
      <c r="Q51" s="96">
        <v>0</v>
      </c>
      <c r="R51" s="150">
        <f>+S51+T51+U51+V51+W51</f>
        <v>0</v>
      </c>
      <c r="S51" s="154"/>
      <c r="T51" s="154"/>
      <c r="U51" s="154">
        <v>0</v>
      </c>
      <c r="V51" s="154"/>
      <c r="W51" s="154">
        <v>0</v>
      </c>
      <c r="X51" s="150">
        <f>+Y51+Z51+AA51+AB51+AC51</f>
        <v>0</v>
      </c>
      <c r="Y51" s="154"/>
      <c r="Z51" s="154"/>
      <c r="AA51" s="154"/>
      <c r="AB51" s="154"/>
      <c r="AC51" s="154">
        <v>0</v>
      </c>
    </row>
    <row r="52" spans="1:29" ht="15">
      <c r="A52" s="97"/>
      <c r="B52" s="98"/>
      <c r="C52" s="92" t="s">
        <v>79</v>
      </c>
      <c r="D52" s="15">
        <v>414131</v>
      </c>
      <c r="E52" s="95"/>
      <c r="F52" s="78">
        <f aca="true" t="shared" si="8" ref="F52:F59">+G52+H52+I52+J52+K52</f>
        <v>0</v>
      </c>
      <c r="G52" s="96"/>
      <c r="H52" s="96"/>
      <c r="I52" s="96">
        <v>0</v>
      </c>
      <c r="J52" s="96"/>
      <c r="K52" s="96">
        <v>0</v>
      </c>
      <c r="L52" s="78">
        <f aca="true" t="shared" si="9" ref="L52:L59">+M52+N52+O52+P52+Q52</f>
        <v>0</v>
      </c>
      <c r="M52" s="96"/>
      <c r="N52" s="96"/>
      <c r="O52" s="96">
        <v>0</v>
      </c>
      <c r="P52" s="96"/>
      <c r="Q52" s="96">
        <v>0</v>
      </c>
      <c r="R52" s="150">
        <f aca="true" t="shared" si="10" ref="R52:R59">+S52+T52+U52+V52+W52</f>
        <v>0</v>
      </c>
      <c r="S52" s="154"/>
      <c r="T52" s="154"/>
      <c r="U52" s="154">
        <v>0</v>
      </c>
      <c r="V52" s="154"/>
      <c r="W52" s="154">
        <v>0</v>
      </c>
      <c r="X52" s="150">
        <f aca="true" t="shared" si="11" ref="X52:X59">+Y52+Z52+AA52+AB52+AC52</f>
        <v>0</v>
      </c>
      <c r="Y52" s="154"/>
      <c r="Z52" s="154"/>
      <c r="AA52" s="154">
        <v>0</v>
      </c>
      <c r="AB52" s="154"/>
      <c r="AC52" s="154">
        <v>0</v>
      </c>
    </row>
    <row r="53" spans="1:29" ht="15">
      <c r="A53" s="99">
        <v>4</v>
      </c>
      <c r="B53" s="45">
        <v>415000</v>
      </c>
      <c r="C53" s="31"/>
      <c r="D53" s="628" t="s">
        <v>80</v>
      </c>
      <c r="E53" s="628"/>
      <c r="F53" s="87">
        <f t="shared" si="8"/>
        <v>3623000</v>
      </c>
      <c r="G53" s="25">
        <f>+G54+G55+G56</f>
        <v>0</v>
      </c>
      <c r="H53" s="25">
        <f>+H54+H55+H56</f>
        <v>0</v>
      </c>
      <c r="I53" s="25">
        <f>+I54+I55+I56</f>
        <v>3623000</v>
      </c>
      <c r="J53" s="25">
        <f>+J54+J55+J56</f>
        <v>0</v>
      </c>
      <c r="K53" s="25">
        <f>+K54+K55+K56</f>
        <v>0</v>
      </c>
      <c r="L53" s="87">
        <f t="shared" si="9"/>
        <v>4073000</v>
      </c>
      <c r="M53" s="25">
        <f>+M54+M55+M56</f>
        <v>0</v>
      </c>
      <c r="N53" s="25">
        <f>+N54+N55+N56</f>
        <v>0</v>
      </c>
      <c r="O53" s="25">
        <f>+O54+O55+O56</f>
        <v>3623000</v>
      </c>
      <c r="P53" s="25">
        <f>+P54+P55+P56</f>
        <v>0</v>
      </c>
      <c r="Q53" s="25">
        <f>+Q54+Q55+Q56</f>
        <v>450000</v>
      </c>
      <c r="R53" s="153">
        <f t="shared" si="10"/>
        <v>4541000</v>
      </c>
      <c r="S53" s="133">
        <f>+S54+S55+S56</f>
        <v>0</v>
      </c>
      <c r="T53" s="133">
        <f>+T54+T55+T56</f>
        <v>0</v>
      </c>
      <c r="U53" s="133">
        <f>+U54+U55+U56</f>
        <v>3841000</v>
      </c>
      <c r="V53" s="133">
        <f>+V54+V55+V56</f>
        <v>0</v>
      </c>
      <c r="W53" s="133">
        <f>+W54+W55+W56</f>
        <v>700000</v>
      </c>
      <c r="X53" s="153">
        <f t="shared" si="11"/>
        <v>0</v>
      </c>
      <c r="Y53" s="133">
        <f>+Y54+Y55+Y56</f>
        <v>0</v>
      </c>
      <c r="Z53" s="133">
        <f>+Z54+Z55+Z56</f>
        <v>0</v>
      </c>
      <c r="AA53" s="133">
        <f>+AA54+AA55+AA56</f>
        <v>0</v>
      </c>
      <c r="AB53" s="133">
        <f>+AB54+AB55+AB56</f>
        <v>0</v>
      </c>
      <c r="AC53" s="133">
        <f>+AC54+AC55+AC56</f>
        <v>0</v>
      </c>
    </row>
    <row r="54" spans="1:29" ht="15">
      <c r="A54" s="634"/>
      <c r="B54" s="625"/>
      <c r="C54" s="101" t="s">
        <v>81</v>
      </c>
      <c r="D54" s="102">
        <v>415111</v>
      </c>
      <c r="E54" s="103" t="s">
        <v>82</v>
      </c>
      <c r="F54" s="78">
        <f t="shared" si="8"/>
        <v>0</v>
      </c>
      <c r="G54" s="104"/>
      <c r="H54" s="104"/>
      <c r="I54" s="104">
        <v>0</v>
      </c>
      <c r="J54" s="128"/>
      <c r="K54" s="104">
        <v>0</v>
      </c>
      <c r="L54" s="78">
        <f t="shared" si="9"/>
        <v>0</v>
      </c>
      <c r="M54" s="104"/>
      <c r="N54" s="104"/>
      <c r="O54" s="104">
        <v>0</v>
      </c>
      <c r="P54" s="128"/>
      <c r="Q54" s="104">
        <v>0</v>
      </c>
      <c r="R54" s="150">
        <f t="shared" si="10"/>
        <v>0</v>
      </c>
      <c r="S54" s="155"/>
      <c r="T54" s="155"/>
      <c r="U54" s="155">
        <v>0</v>
      </c>
      <c r="V54" s="156"/>
      <c r="W54" s="155">
        <v>0</v>
      </c>
      <c r="X54" s="150">
        <f t="shared" si="11"/>
        <v>0</v>
      </c>
      <c r="Y54" s="155"/>
      <c r="Z54" s="155"/>
      <c r="AA54" s="155">
        <v>0</v>
      </c>
      <c r="AB54" s="156"/>
      <c r="AC54" s="155">
        <v>0</v>
      </c>
    </row>
    <row r="55" spans="1:29" ht="15">
      <c r="A55" s="634"/>
      <c r="B55" s="625"/>
      <c r="C55" s="76" t="s">
        <v>83</v>
      </c>
      <c r="D55" s="15">
        <v>415112</v>
      </c>
      <c r="E55" s="29" t="s">
        <v>84</v>
      </c>
      <c r="F55" s="78">
        <f t="shared" si="8"/>
        <v>3623000</v>
      </c>
      <c r="G55" s="78"/>
      <c r="H55" s="78"/>
      <c r="I55" s="78">
        <v>3623000</v>
      </c>
      <c r="J55" s="129"/>
      <c r="K55" s="78">
        <v>0</v>
      </c>
      <c r="L55" s="78">
        <f t="shared" si="9"/>
        <v>4073000</v>
      </c>
      <c r="M55" s="78"/>
      <c r="N55" s="78"/>
      <c r="O55" s="78">
        <v>3623000</v>
      </c>
      <c r="P55" s="129"/>
      <c r="Q55" s="78">
        <v>450000</v>
      </c>
      <c r="R55" s="150">
        <f t="shared" si="10"/>
        <v>4541000</v>
      </c>
      <c r="S55" s="150"/>
      <c r="T55" s="150"/>
      <c r="U55" s="150">
        <v>3841000</v>
      </c>
      <c r="V55" s="157"/>
      <c r="W55" s="150">
        <v>700000</v>
      </c>
      <c r="X55" s="150">
        <f t="shared" si="11"/>
        <v>0</v>
      </c>
      <c r="Y55" s="150"/>
      <c r="Z55" s="150"/>
      <c r="AA55" s="150"/>
      <c r="AB55" s="157"/>
      <c r="AC55" s="150"/>
    </row>
    <row r="56" spans="1:29" ht="24">
      <c r="A56" s="105"/>
      <c r="B56" s="106"/>
      <c r="C56" s="76" t="s">
        <v>85</v>
      </c>
      <c r="D56" s="15">
        <v>4151121</v>
      </c>
      <c r="E56" s="29" t="s">
        <v>86</v>
      </c>
      <c r="F56" s="78">
        <f t="shared" si="8"/>
        <v>0</v>
      </c>
      <c r="G56" s="78"/>
      <c r="H56" s="78"/>
      <c r="I56" s="78">
        <v>0</v>
      </c>
      <c r="J56" s="129"/>
      <c r="K56" s="78">
        <v>0</v>
      </c>
      <c r="L56" s="78">
        <f t="shared" si="9"/>
        <v>0</v>
      </c>
      <c r="M56" s="78"/>
      <c r="N56" s="78"/>
      <c r="O56" s="78">
        <v>0</v>
      </c>
      <c r="P56" s="129"/>
      <c r="Q56" s="78">
        <v>0</v>
      </c>
      <c r="R56" s="150">
        <f t="shared" si="10"/>
        <v>0</v>
      </c>
      <c r="S56" s="150"/>
      <c r="T56" s="150"/>
      <c r="U56" s="150">
        <v>0</v>
      </c>
      <c r="V56" s="157"/>
      <c r="W56" s="150">
        <v>0</v>
      </c>
      <c r="X56" s="150">
        <f t="shared" si="11"/>
        <v>0</v>
      </c>
      <c r="Y56" s="150"/>
      <c r="Z56" s="150"/>
      <c r="AA56" s="150">
        <v>0</v>
      </c>
      <c r="AB56" s="157"/>
      <c r="AC56" s="150">
        <v>0</v>
      </c>
    </row>
    <row r="57" spans="1:29" ht="15">
      <c r="A57" s="99">
        <v>5</v>
      </c>
      <c r="B57" s="35">
        <v>416000</v>
      </c>
      <c r="C57" s="31"/>
      <c r="D57" s="615" t="s">
        <v>87</v>
      </c>
      <c r="E57" s="615"/>
      <c r="F57" s="87">
        <f t="shared" si="8"/>
        <v>3765000</v>
      </c>
      <c r="G57" s="32">
        <f>+G58+G59</f>
        <v>0</v>
      </c>
      <c r="H57" s="32">
        <f>+H58+H59</f>
        <v>0</v>
      </c>
      <c r="I57" s="32">
        <f>+I58+I59</f>
        <v>3765000</v>
      </c>
      <c r="J57" s="32">
        <f>+J58+J59</f>
        <v>0</v>
      </c>
      <c r="K57" s="32">
        <f>+K58+K59</f>
        <v>0</v>
      </c>
      <c r="L57" s="87">
        <f t="shared" si="9"/>
        <v>3765000</v>
      </c>
      <c r="M57" s="32">
        <f>+M58+M59</f>
        <v>0</v>
      </c>
      <c r="N57" s="32">
        <f>+N58+N59</f>
        <v>0</v>
      </c>
      <c r="O57" s="32">
        <f>+O58+O59</f>
        <v>3765000</v>
      </c>
      <c r="P57" s="32">
        <f>+P58+P59</f>
        <v>0</v>
      </c>
      <c r="Q57" s="32">
        <f>+Q58+Q59</f>
        <v>0</v>
      </c>
      <c r="R57" s="153">
        <f t="shared" si="10"/>
        <v>3815000</v>
      </c>
      <c r="S57" s="135">
        <f>+S58+S59</f>
        <v>0</v>
      </c>
      <c r="T57" s="135">
        <f>+T58+T59</f>
        <v>0</v>
      </c>
      <c r="U57" s="135">
        <f>+U58+U59</f>
        <v>3765000</v>
      </c>
      <c r="V57" s="135">
        <f>+V58+V59</f>
        <v>0</v>
      </c>
      <c r="W57" s="135">
        <f>+W58+W59</f>
        <v>50000</v>
      </c>
      <c r="X57" s="153">
        <f t="shared" si="11"/>
        <v>0</v>
      </c>
      <c r="Y57" s="135">
        <f>+Y58+Y59</f>
        <v>0</v>
      </c>
      <c r="Z57" s="135">
        <f>+Z58+Z59</f>
        <v>0</v>
      </c>
      <c r="AA57" s="135">
        <f>+AA58+AA59</f>
        <v>0</v>
      </c>
      <c r="AB57" s="135">
        <f>+AB58+AB59</f>
        <v>0</v>
      </c>
      <c r="AC57" s="135">
        <f>+AC58+AC59</f>
        <v>0</v>
      </c>
    </row>
    <row r="58" spans="1:29" ht="15">
      <c r="A58" s="100"/>
      <c r="B58" s="107"/>
      <c r="C58" s="75" t="s">
        <v>88</v>
      </c>
      <c r="D58" s="15">
        <v>416111</v>
      </c>
      <c r="E58" s="29" t="s">
        <v>89</v>
      </c>
      <c r="F58" s="78">
        <f t="shared" si="8"/>
        <v>3765000</v>
      </c>
      <c r="G58" s="78"/>
      <c r="H58" s="78"/>
      <c r="I58" s="78">
        <v>3765000</v>
      </c>
      <c r="J58" s="129"/>
      <c r="K58" s="78">
        <v>0</v>
      </c>
      <c r="L58" s="78">
        <f t="shared" si="9"/>
        <v>3765000</v>
      </c>
      <c r="M58" s="78"/>
      <c r="N58" s="78"/>
      <c r="O58" s="78">
        <v>3765000</v>
      </c>
      <c r="P58" s="129"/>
      <c r="Q58" s="78">
        <v>0</v>
      </c>
      <c r="R58" s="150">
        <f t="shared" si="10"/>
        <v>3815000</v>
      </c>
      <c r="S58" s="150"/>
      <c r="T58" s="150"/>
      <c r="U58" s="150">
        <v>3765000</v>
      </c>
      <c r="V58" s="157"/>
      <c r="W58" s="150">
        <v>50000</v>
      </c>
      <c r="X58" s="150">
        <f t="shared" si="11"/>
        <v>0</v>
      </c>
      <c r="Y58" s="150"/>
      <c r="Z58" s="150"/>
      <c r="AA58" s="150"/>
      <c r="AB58" s="157"/>
      <c r="AC58" s="150"/>
    </row>
    <row r="59" spans="1:29" ht="15">
      <c r="A59" s="105"/>
      <c r="B59" s="107"/>
      <c r="C59" s="75" t="s">
        <v>90</v>
      </c>
      <c r="D59" s="102">
        <v>416131</v>
      </c>
      <c r="E59" s="108" t="s">
        <v>91</v>
      </c>
      <c r="F59" s="78">
        <f t="shared" si="8"/>
        <v>0</v>
      </c>
      <c r="G59" s="78"/>
      <c r="H59" s="78"/>
      <c r="I59" s="78">
        <v>0</v>
      </c>
      <c r="J59" s="129"/>
      <c r="K59" s="78">
        <v>0</v>
      </c>
      <c r="L59" s="78">
        <f t="shared" si="9"/>
        <v>0</v>
      </c>
      <c r="M59" s="78"/>
      <c r="N59" s="78"/>
      <c r="O59" s="78">
        <v>0</v>
      </c>
      <c r="P59" s="129"/>
      <c r="Q59" s="78">
        <v>0</v>
      </c>
      <c r="R59" s="150">
        <f t="shared" si="10"/>
        <v>0</v>
      </c>
      <c r="S59" s="150"/>
      <c r="T59" s="150"/>
      <c r="U59" s="150">
        <v>0</v>
      </c>
      <c r="V59" s="157"/>
      <c r="W59" s="150">
        <v>0</v>
      </c>
      <c r="X59" s="150">
        <f t="shared" si="11"/>
        <v>0</v>
      </c>
      <c r="Y59" s="150"/>
      <c r="Z59" s="150"/>
      <c r="AA59" s="150">
        <v>0</v>
      </c>
      <c r="AB59" s="157"/>
      <c r="AC59" s="150"/>
    </row>
    <row r="60" spans="1:29" ht="15">
      <c r="A60" s="109" t="s">
        <v>35</v>
      </c>
      <c r="B60" s="110">
        <v>420000</v>
      </c>
      <c r="C60" s="110"/>
      <c r="D60" s="629" t="s">
        <v>92</v>
      </c>
      <c r="E60" s="629"/>
      <c r="F60" s="73">
        <f>+F61+F93+F103+F123+F128+F163</f>
        <v>111888000</v>
      </c>
      <c r="G60" s="111"/>
      <c r="H60" s="111">
        <f aca="true" t="shared" si="12" ref="H60:W60">+H61+H93+H103+H123+H128+H163</f>
        <v>12800000</v>
      </c>
      <c r="I60" s="111">
        <f t="shared" si="12"/>
        <v>95375000</v>
      </c>
      <c r="J60" s="111">
        <f t="shared" si="12"/>
        <v>0</v>
      </c>
      <c r="K60" s="111">
        <f t="shared" si="12"/>
        <v>3713000</v>
      </c>
      <c r="L60" s="73">
        <f t="shared" si="12"/>
        <v>110790299</v>
      </c>
      <c r="M60" s="111">
        <f t="shared" si="12"/>
        <v>0</v>
      </c>
      <c r="N60" s="111">
        <f t="shared" si="12"/>
        <v>12800000</v>
      </c>
      <c r="O60" s="111">
        <f t="shared" si="12"/>
        <v>94549000</v>
      </c>
      <c r="P60" s="111">
        <f t="shared" si="12"/>
        <v>0</v>
      </c>
      <c r="Q60" s="111">
        <f t="shared" si="12"/>
        <v>3441299</v>
      </c>
      <c r="R60" s="147">
        <f t="shared" si="12"/>
        <v>123546500</v>
      </c>
      <c r="S60" s="148">
        <f t="shared" si="12"/>
        <v>0</v>
      </c>
      <c r="T60" s="148">
        <f t="shared" si="12"/>
        <v>17800000</v>
      </c>
      <c r="U60" s="148">
        <f t="shared" si="12"/>
        <v>101431500</v>
      </c>
      <c r="V60" s="148">
        <f t="shared" si="12"/>
        <v>0</v>
      </c>
      <c r="W60" s="148">
        <f t="shared" si="12"/>
        <v>4315000</v>
      </c>
      <c r="X60" s="147">
        <f aca="true" t="shared" si="13" ref="X60:AC60">+X61+X93+X103+X123+X128+X163</f>
        <v>0</v>
      </c>
      <c r="Y60" s="148">
        <f t="shared" si="13"/>
        <v>0</v>
      </c>
      <c r="Z60" s="148">
        <f t="shared" si="13"/>
        <v>0</v>
      </c>
      <c r="AA60" s="148">
        <f t="shared" si="13"/>
        <v>0</v>
      </c>
      <c r="AB60" s="148">
        <f t="shared" si="13"/>
        <v>0</v>
      </c>
      <c r="AC60" s="148">
        <f t="shared" si="13"/>
        <v>0</v>
      </c>
    </row>
    <row r="61" spans="1:29" ht="15">
      <c r="A61" s="112">
        <v>1</v>
      </c>
      <c r="B61" s="113">
        <v>421000</v>
      </c>
      <c r="C61" s="114"/>
      <c r="D61" s="629" t="s">
        <v>93</v>
      </c>
      <c r="E61" s="629"/>
      <c r="F61" s="115">
        <f aca="true" t="shared" si="14" ref="F61:F72">+G61+H61+I61+J61+K61</f>
        <v>31041000</v>
      </c>
      <c r="G61" s="116"/>
      <c r="H61" s="117">
        <f>+H62+H65+H69+H75+H83+H90+H92+H91</f>
        <v>0</v>
      </c>
      <c r="I61" s="117">
        <f>+I62+I65+I69+I75+I83+I90+I92+I91</f>
        <v>30636000</v>
      </c>
      <c r="J61" s="117">
        <f>+J62+J65+J69+J75+J83+J90+J92+J91</f>
        <v>0</v>
      </c>
      <c r="K61" s="117">
        <f>+K62+K65+K69+K75+K83+K90+K92+K91</f>
        <v>405000</v>
      </c>
      <c r="L61" s="115">
        <f aca="true" t="shared" si="15" ref="L61:L72">+M61+N61+O61+P61+Q61</f>
        <v>31195000</v>
      </c>
      <c r="M61" s="116"/>
      <c r="N61" s="117">
        <f>+N62+N65+N69+N75+N83+N90+N92+N91</f>
        <v>0</v>
      </c>
      <c r="O61" s="117">
        <f>+O62+O65+O69+O75+O83+O90+O92+O91</f>
        <v>30540000</v>
      </c>
      <c r="P61" s="117">
        <f>+P62+P65+P69+P75+P83+P90+P92+P91</f>
        <v>0</v>
      </c>
      <c r="Q61" s="117">
        <f>+Q62+Q65+Q69+Q75+Q83+Q90+Q92+Q91</f>
        <v>655000</v>
      </c>
      <c r="R61" s="158">
        <f aca="true" t="shared" si="16" ref="R61:R72">+S61+T61+U61+V61+W61</f>
        <v>30626000</v>
      </c>
      <c r="S61" s="159"/>
      <c r="T61" s="160">
        <f>+T62+T65+T69+T75+T83+T90+T92+T91</f>
        <v>0</v>
      </c>
      <c r="U61" s="160">
        <f>+U62+U65+U69+U75+U83+U90+U92+U91</f>
        <v>29456000</v>
      </c>
      <c r="V61" s="160">
        <f>+V62+V65+V69+V75+V83+V90+V92+V91</f>
        <v>0</v>
      </c>
      <c r="W61" s="160">
        <f>+W62+W65+W69+W75+W83+W90+W92+W91</f>
        <v>1170000</v>
      </c>
      <c r="X61" s="158">
        <f aca="true" t="shared" si="17" ref="X61:X72">+Y61+Z61+AA61+AB61+AC61</f>
        <v>0</v>
      </c>
      <c r="Y61" s="159"/>
      <c r="Z61" s="160">
        <f>+Z62+Z65+Z69+Z75+Z83+Z90+Z92+Z91</f>
        <v>0</v>
      </c>
      <c r="AA61" s="160">
        <f>+AA62+AA65+AA69+AA75+AA83+AA90+AA92+AA91</f>
        <v>0</v>
      </c>
      <c r="AB61" s="160">
        <f>+AB62+AB65+AB69+AB75+AB83+AB90+AB92+AB91</f>
        <v>0</v>
      </c>
      <c r="AC61" s="160">
        <f>+AC62+AC65+AC69+AC75+AC83+AC90+AC92+AC91</f>
        <v>0</v>
      </c>
    </row>
    <row r="62" spans="1:29" ht="24">
      <c r="A62" s="118"/>
      <c r="B62" s="119"/>
      <c r="C62" s="23" t="s">
        <v>94</v>
      </c>
      <c r="D62" s="20">
        <v>421100</v>
      </c>
      <c r="E62" s="120" t="s">
        <v>95</v>
      </c>
      <c r="F62" s="121">
        <f t="shared" si="14"/>
        <v>500000</v>
      </c>
      <c r="G62" s="121">
        <f>+G63+G64</f>
        <v>0</v>
      </c>
      <c r="H62" s="121">
        <f>+H63+H64</f>
        <v>0</v>
      </c>
      <c r="I62" s="121">
        <f>+I63+I64</f>
        <v>500000</v>
      </c>
      <c r="J62" s="121">
        <f>+J63+J64</f>
        <v>0</v>
      </c>
      <c r="K62" s="121">
        <f>+K63+K64</f>
        <v>0</v>
      </c>
      <c r="L62" s="121">
        <f t="shared" si="15"/>
        <v>490000</v>
      </c>
      <c r="M62" s="121">
        <f>+M63+M64</f>
        <v>0</v>
      </c>
      <c r="N62" s="121">
        <f>+N63+N64</f>
        <v>0</v>
      </c>
      <c r="O62" s="121">
        <f>+O63+O64</f>
        <v>450000</v>
      </c>
      <c r="P62" s="121">
        <f>+P63+P64</f>
        <v>0</v>
      </c>
      <c r="Q62" s="121">
        <f>+Q63+Q64</f>
        <v>40000</v>
      </c>
      <c r="R62" s="161">
        <f t="shared" si="16"/>
        <v>470000</v>
      </c>
      <c r="S62" s="161">
        <f>+S63+S64</f>
        <v>0</v>
      </c>
      <c r="T62" s="161">
        <f>+T63+T64</f>
        <v>0</v>
      </c>
      <c r="U62" s="161">
        <f>+U63+U64</f>
        <v>400000</v>
      </c>
      <c r="V62" s="161">
        <f>+V63+V64</f>
        <v>0</v>
      </c>
      <c r="W62" s="161">
        <f>+W63+W64</f>
        <v>70000</v>
      </c>
      <c r="X62" s="161">
        <f t="shared" si="17"/>
        <v>0</v>
      </c>
      <c r="Y62" s="161">
        <f>+Y63+Y64</f>
        <v>0</v>
      </c>
      <c r="Z62" s="161">
        <f>+Z63+Z64</f>
        <v>0</v>
      </c>
      <c r="AA62" s="161">
        <f>+AA63+AA64</f>
        <v>0</v>
      </c>
      <c r="AB62" s="161">
        <f>+AB63+AB64</f>
        <v>0</v>
      </c>
      <c r="AC62" s="161">
        <f>+AC63+AC64</f>
        <v>0</v>
      </c>
    </row>
    <row r="63" spans="1:29" ht="15">
      <c r="A63" s="94"/>
      <c r="B63" s="617"/>
      <c r="C63" s="123" t="s">
        <v>96</v>
      </c>
      <c r="D63" s="15">
        <v>421111</v>
      </c>
      <c r="E63" s="29" t="s">
        <v>97</v>
      </c>
      <c r="F63" s="78">
        <f t="shared" si="14"/>
        <v>500000</v>
      </c>
      <c r="G63" s="78"/>
      <c r="H63" s="78"/>
      <c r="I63" s="78">
        <v>500000</v>
      </c>
      <c r="J63" s="129"/>
      <c r="K63" s="78">
        <v>0</v>
      </c>
      <c r="L63" s="78">
        <f t="shared" si="15"/>
        <v>490000</v>
      </c>
      <c r="M63" s="78"/>
      <c r="N63" s="78"/>
      <c r="O63" s="78">
        <v>450000</v>
      </c>
      <c r="P63" s="129"/>
      <c r="Q63" s="78">
        <v>40000</v>
      </c>
      <c r="R63" s="150">
        <f t="shared" si="16"/>
        <v>470000</v>
      </c>
      <c r="S63" s="150"/>
      <c r="T63" s="150"/>
      <c r="U63" s="150">
        <v>400000</v>
      </c>
      <c r="V63" s="157"/>
      <c r="W63" s="150">
        <v>70000</v>
      </c>
      <c r="X63" s="150">
        <f t="shared" si="17"/>
        <v>0</v>
      </c>
      <c r="Y63" s="150"/>
      <c r="Z63" s="150"/>
      <c r="AA63" s="150"/>
      <c r="AB63" s="157"/>
      <c r="AC63" s="150"/>
    </row>
    <row r="64" spans="1:29" ht="15">
      <c r="A64" s="98"/>
      <c r="B64" s="617"/>
      <c r="C64" s="123" t="s">
        <v>98</v>
      </c>
      <c r="D64" s="15">
        <v>421121</v>
      </c>
      <c r="E64" s="29" t="s">
        <v>99</v>
      </c>
      <c r="F64" s="78">
        <f t="shared" si="14"/>
        <v>0</v>
      </c>
      <c r="G64" s="78"/>
      <c r="H64" s="78"/>
      <c r="I64" s="78">
        <v>0</v>
      </c>
      <c r="J64" s="129"/>
      <c r="K64" s="78">
        <v>0</v>
      </c>
      <c r="L64" s="78">
        <f t="shared" si="15"/>
        <v>0</v>
      </c>
      <c r="M64" s="78"/>
      <c r="N64" s="78"/>
      <c r="O64" s="78">
        <v>0</v>
      </c>
      <c r="P64" s="129"/>
      <c r="Q64" s="78">
        <v>0</v>
      </c>
      <c r="R64" s="150">
        <f t="shared" si="16"/>
        <v>0</v>
      </c>
      <c r="S64" s="150"/>
      <c r="T64" s="150"/>
      <c r="U64" s="150">
        <v>0</v>
      </c>
      <c r="V64" s="157"/>
      <c r="W64" s="150">
        <v>0</v>
      </c>
      <c r="X64" s="150">
        <f t="shared" si="17"/>
        <v>0</v>
      </c>
      <c r="Y64" s="150"/>
      <c r="Z64" s="150"/>
      <c r="AA64" s="150">
        <v>0</v>
      </c>
      <c r="AB64" s="157"/>
      <c r="AC64" s="150">
        <v>0</v>
      </c>
    </row>
    <row r="65" spans="1:29" ht="15">
      <c r="A65" s="162"/>
      <c r="B65" s="119"/>
      <c r="C65" s="23" t="s">
        <v>100</v>
      </c>
      <c r="D65" s="20">
        <v>421200</v>
      </c>
      <c r="E65" s="120" t="s">
        <v>101</v>
      </c>
      <c r="F65" s="87">
        <f t="shared" si="14"/>
        <v>27068000</v>
      </c>
      <c r="G65" s="121">
        <f>+G66+G68</f>
        <v>0</v>
      </c>
      <c r="H65" s="121">
        <f>+H66+H68</f>
        <v>0</v>
      </c>
      <c r="I65" s="121">
        <f>+I66+I68+I67</f>
        <v>26768000</v>
      </c>
      <c r="J65" s="121">
        <f>+J66+J68+J67</f>
        <v>0</v>
      </c>
      <c r="K65" s="121">
        <f>+K66+K68+K67</f>
        <v>300000</v>
      </c>
      <c r="L65" s="87">
        <f t="shared" si="15"/>
        <v>27318000</v>
      </c>
      <c r="M65" s="121">
        <f>+M66+M68</f>
        <v>0</v>
      </c>
      <c r="N65" s="121">
        <f>+N66+N68</f>
        <v>0</v>
      </c>
      <c r="O65" s="121">
        <f>+O66+O68+O67</f>
        <v>26768000</v>
      </c>
      <c r="P65" s="121">
        <f>+P66+P68+P67</f>
        <v>0</v>
      </c>
      <c r="Q65" s="121">
        <f>+Q66+Q68+Q67</f>
        <v>550000</v>
      </c>
      <c r="R65" s="153">
        <f t="shared" si="16"/>
        <v>26468000</v>
      </c>
      <c r="S65" s="161">
        <f>+S66+S68</f>
        <v>0</v>
      </c>
      <c r="T65" s="161">
        <f>+T66+T68</f>
        <v>0</v>
      </c>
      <c r="U65" s="161">
        <f>+U66+U68+U67</f>
        <v>25768000</v>
      </c>
      <c r="V65" s="161">
        <f>+V66+V68+V67</f>
        <v>0</v>
      </c>
      <c r="W65" s="161">
        <f>+W66+W68+W67</f>
        <v>700000</v>
      </c>
      <c r="X65" s="153">
        <f t="shared" si="17"/>
        <v>0</v>
      </c>
      <c r="Y65" s="161">
        <f>+Y66+Y68</f>
        <v>0</v>
      </c>
      <c r="Z65" s="161">
        <f>+Z66+Z68</f>
        <v>0</v>
      </c>
      <c r="AA65" s="161">
        <f>+AA66+AA68+AA67</f>
        <v>0</v>
      </c>
      <c r="AB65" s="161">
        <f>+AB66+AB68+AB67</f>
        <v>0</v>
      </c>
      <c r="AC65" s="161">
        <f>+AC66+AC68+AC67</f>
        <v>0</v>
      </c>
    </row>
    <row r="66" spans="1:29" ht="15">
      <c r="A66" s="94"/>
      <c r="B66" s="618"/>
      <c r="C66" s="123" t="s">
        <v>102</v>
      </c>
      <c r="D66" s="15">
        <v>421211</v>
      </c>
      <c r="E66" s="29" t="s">
        <v>103</v>
      </c>
      <c r="F66" s="78">
        <f t="shared" si="14"/>
        <v>11068000</v>
      </c>
      <c r="G66" s="78"/>
      <c r="H66" s="78"/>
      <c r="I66" s="78">
        <v>10768000</v>
      </c>
      <c r="J66" s="129"/>
      <c r="K66" s="78">
        <v>300000</v>
      </c>
      <c r="L66" s="78">
        <f t="shared" si="15"/>
        <v>11268000</v>
      </c>
      <c r="M66" s="78"/>
      <c r="N66" s="78"/>
      <c r="O66" s="78">
        <v>10768000</v>
      </c>
      <c r="P66" s="129"/>
      <c r="Q66" s="78">
        <v>500000</v>
      </c>
      <c r="R66" s="150">
        <f t="shared" si="16"/>
        <v>12600000</v>
      </c>
      <c r="S66" s="150"/>
      <c r="T66" s="150"/>
      <c r="U66" s="150">
        <v>12000000</v>
      </c>
      <c r="V66" s="157"/>
      <c r="W66" s="150">
        <v>600000</v>
      </c>
      <c r="X66" s="150">
        <f t="shared" si="17"/>
        <v>0</v>
      </c>
      <c r="Y66" s="150"/>
      <c r="Z66" s="150"/>
      <c r="AA66" s="150"/>
      <c r="AB66" s="157"/>
      <c r="AC66" s="150"/>
    </row>
    <row r="67" spans="1:29" ht="15">
      <c r="A67" s="94"/>
      <c r="B67" s="618"/>
      <c r="C67" s="123" t="s">
        <v>104</v>
      </c>
      <c r="D67" s="15">
        <v>421223</v>
      </c>
      <c r="E67" s="29" t="s">
        <v>105</v>
      </c>
      <c r="F67" s="78">
        <f t="shared" si="14"/>
        <v>0</v>
      </c>
      <c r="G67" s="78"/>
      <c r="H67" s="78"/>
      <c r="I67" s="78">
        <v>0</v>
      </c>
      <c r="J67" s="129"/>
      <c r="K67" s="78"/>
      <c r="L67" s="78">
        <f t="shared" si="15"/>
        <v>0</v>
      </c>
      <c r="M67" s="78"/>
      <c r="N67" s="78"/>
      <c r="O67" s="78">
        <v>0</v>
      </c>
      <c r="P67" s="129"/>
      <c r="Q67" s="78"/>
      <c r="R67" s="150">
        <f t="shared" si="16"/>
        <v>350000</v>
      </c>
      <c r="S67" s="150"/>
      <c r="T67" s="150"/>
      <c r="U67" s="150">
        <v>350000</v>
      </c>
      <c r="V67" s="157"/>
      <c r="W67" s="150"/>
      <c r="X67" s="150">
        <f t="shared" si="17"/>
        <v>0</v>
      </c>
      <c r="Y67" s="150"/>
      <c r="Z67" s="150"/>
      <c r="AA67" s="150"/>
      <c r="AB67" s="157"/>
      <c r="AC67" s="150"/>
    </row>
    <row r="68" spans="1:29" ht="15">
      <c r="A68" s="94"/>
      <c r="B68" s="618"/>
      <c r="C68" s="123" t="s">
        <v>106</v>
      </c>
      <c r="D68" s="15">
        <v>421224</v>
      </c>
      <c r="E68" s="29" t="s">
        <v>107</v>
      </c>
      <c r="F68" s="78">
        <f t="shared" si="14"/>
        <v>16000000</v>
      </c>
      <c r="G68" s="78"/>
      <c r="H68" s="78"/>
      <c r="I68" s="78">
        <v>16000000</v>
      </c>
      <c r="J68" s="129"/>
      <c r="K68" s="78">
        <v>0</v>
      </c>
      <c r="L68" s="78">
        <f t="shared" si="15"/>
        <v>16050000</v>
      </c>
      <c r="M68" s="78"/>
      <c r="N68" s="78"/>
      <c r="O68" s="78">
        <v>16000000</v>
      </c>
      <c r="P68" s="129"/>
      <c r="Q68" s="78">
        <v>50000</v>
      </c>
      <c r="R68" s="150">
        <f t="shared" si="16"/>
        <v>13518000</v>
      </c>
      <c r="S68" s="150"/>
      <c r="T68" s="150"/>
      <c r="U68" s="150">
        <v>13418000</v>
      </c>
      <c r="V68" s="157"/>
      <c r="W68" s="150">
        <v>100000</v>
      </c>
      <c r="X68" s="150">
        <f t="shared" si="17"/>
        <v>0</v>
      </c>
      <c r="Y68" s="150"/>
      <c r="Z68" s="150"/>
      <c r="AA68" s="150"/>
      <c r="AB68" s="157"/>
      <c r="AC68" s="150"/>
    </row>
    <row r="69" spans="1:29" ht="15">
      <c r="A69" s="162"/>
      <c r="B69" s="119"/>
      <c r="C69" s="163" t="s">
        <v>108</v>
      </c>
      <c r="D69" s="20">
        <v>421300</v>
      </c>
      <c r="E69" s="120" t="s">
        <v>109</v>
      </c>
      <c r="F69" s="87">
        <f t="shared" si="14"/>
        <v>1222500</v>
      </c>
      <c r="G69" s="121">
        <f>+G70+G72+G74+G73</f>
        <v>0</v>
      </c>
      <c r="H69" s="121">
        <f>+H70+H72+H74+H73</f>
        <v>0</v>
      </c>
      <c r="I69" s="121">
        <f>+I70+I72+I74+I73+I71</f>
        <v>1222500</v>
      </c>
      <c r="J69" s="121">
        <f>+J70+J72+J74+J73+J71</f>
        <v>0</v>
      </c>
      <c r="K69" s="121">
        <f>+K70+K72+K74+K73+K71</f>
        <v>0</v>
      </c>
      <c r="L69" s="87">
        <f t="shared" si="15"/>
        <v>1182500</v>
      </c>
      <c r="M69" s="121">
        <f>+M70+M72+M74+M73</f>
        <v>0</v>
      </c>
      <c r="N69" s="121">
        <f>+N70+N72+N74+N73</f>
        <v>0</v>
      </c>
      <c r="O69" s="121">
        <f>+O70+O72+O74+O73+O71</f>
        <v>1182500</v>
      </c>
      <c r="P69" s="121">
        <f>+P70+P72+P74+P73+P71</f>
        <v>0</v>
      </c>
      <c r="Q69" s="121">
        <f>+Q70+Q72+Q74+Q73+Q71</f>
        <v>0</v>
      </c>
      <c r="R69" s="153">
        <f t="shared" si="16"/>
        <v>1250000</v>
      </c>
      <c r="S69" s="161">
        <f>+S70+S72+S74+S73</f>
        <v>0</v>
      </c>
      <c r="T69" s="161">
        <f>+T70+T72+T74+T73</f>
        <v>0</v>
      </c>
      <c r="U69" s="161">
        <f>+U70+U72+U74+U73+U71</f>
        <v>1250000</v>
      </c>
      <c r="V69" s="161">
        <f>+V70+V72+V74+V73+V71</f>
        <v>0</v>
      </c>
      <c r="W69" s="161">
        <f>+W70+W72+W74+W73+W71</f>
        <v>0</v>
      </c>
      <c r="X69" s="153">
        <f t="shared" si="17"/>
        <v>0</v>
      </c>
      <c r="Y69" s="161">
        <f>+Y70+Y72+Y74+Y73</f>
        <v>0</v>
      </c>
      <c r="Z69" s="161">
        <f>+Z70+Z72+Z74+Z73</f>
        <v>0</v>
      </c>
      <c r="AA69" s="161">
        <f>+AA70+AA72+AA74+AA73+AA71</f>
        <v>0</v>
      </c>
      <c r="AB69" s="161">
        <f>+AB70+AB72+AB74+AB73+AB71</f>
        <v>0</v>
      </c>
      <c r="AC69" s="161">
        <f>+AC70+AC72+AC74+AC73+AC71</f>
        <v>0</v>
      </c>
    </row>
    <row r="70" spans="1:29" ht="15">
      <c r="A70" s="94"/>
      <c r="B70" s="618"/>
      <c r="C70" s="123" t="s">
        <v>110</v>
      </c>
      <c r="D70" s="15">
        <v>421311</v>
      </c>
      <c r="E70" s="29" t="s">
        <v>111</v>
      </c>
      <c r="F70" s="78">
        <f t="shared" si="14"/>
        <v>857500</v>
      </c>
      <c r="G70" s="78"/>
      <c r="H70" s="78"/>
      <c r="I70" s="78">
        <v>857500</v>
      </c>
      <c r="J70" s="129"/>
      <c r="K70" s="78">
        <v>0</v>
      </c>
      <c r="L70" s="78">
        <f t="shared" si="15"/>
        <v>857500</v>
      </c>
      <c r="M70" s="78"/>
      <c r="N70" s="78"/>
      <c r="O70" s="78">
        <v>857500</v>
      </c>
      <c r="P70" s="129"/>
      <c r="Q70" s="78">
        <v>0</v>
      </c>
      <c r="R70" s="150">
        <f t="shared" si="16"/>
        <v>900000</v>
      </c>
      <c r="S70" s="150"/>
      <c r="T70" s="150"/>
      <c r="U70" s="150">
        <v>900000</v>
      </c>
      <c r="V70" s="157"/>
      <c r="W70" s="150">
        <v>0</v>
      </c>
      <c r="X70" s="150">
        <f t="shared" si="17"/>
        <v>0</v>
      </c>
      <c r="Y70" s="150"/>
      <c r="Z70" s="150"/>
      <c r="AA70" s="150"/>
      <c r="AB70" s="157"/>
      <c r="AC70" s="150">
        <v>0</v>
      </c>
    </row>
    <row r="71" spans="1:29" ht="15">
      <c r="A71" s="94"/>
      <c r="B71" s="618"/>
      <c r="C71" s="123" t="s">
        <v>112</v>
      </c>
      <c r="D71" s="15">
        <v>421321</v>
      </c>
      <c r="E71" s="29" t="s">
        <v>113</v>
      </c>
      <c r="F71" s="78">
        <f t="shared" si="14"/>
        <v>5000</v>
      </c>
      <c r="G71" s="78"/>
      <c r="H71" s="78"/>
      <c r="I71" s="78">
        <v>5000</v>
      </c>
      <c r="J71" s="129"/>
      <c r="K71" s="78">
        <v>0</v>
      </c>
      <c r="L71" s="78">
        <f t="shared" si="15"/>
        <v>5000</v>
      </c>
      <c r="M71" s="78"/>
      <c r="N71" s="78"/>
      <c r="O71" s="78">
        <v>5000</v>
      </c>
      <c r="P71" s="129"/>
      <c r="Q71" s="78">
        <v>0</v>
      </c>
      <c r="R71" s="150">
        <f t="shared" si="16"/>
        <v>0</v>
      </c>
      <c r="S71" s="150"/>
      <c r="T71" s="150"/>
      <c r="U71" s="150">
        <v>0</v>
      </c>
      <c r="V71" s="157"/>
      <c r="W71" s="150">
        <v>0</v>
      </c>
      <c r="X71" s="150">
        <f t="shared" si="17"/>
        <v>0</v>
      </c>
      <c r="Y71" s="150"/>
      <c r="Z71" s="150"/>
      <c r="AA71" s="150"/>
      <c r="AB71" s="157"/>
      <c r="AC71" s="150">
        <v>0</v>
      </c>
    </row>
    <row r="72" spans="1:29" ht="15">
      <c r="A72" s="94"/>
      <c r="B72" s="618"/>
      <c r="C72" s="123" t="s">
        <v>114</v>
      </c>
      <c r="D72" s="15">
        <v>421324</v>
      </c>
      <c r="E72" s="29" t="s">
        <v>115</v>
      </c>
      <c r="F72" s="78">
        <f t="shared" si="14"/>
        <v>250000</v>
      </c>
      <c r="G72" s="78"/>
      <c r="H72" s="78"/>
      <c r="I72" s="78">
        <v>250000</v>
      </c>
      <c r="J72" s="129"/>
      <c r="K72" s="78">
        <v>0</v>
      </c>
      <c r="L72" s="78">
        <f t="shared" si="15"/>
        <v>250000</v>
      </c>
      <c r="M72" s="78"/>
      <c r="N72" s="78"/>
      <c r="O72" s="78">
        <v>250000</v>
      </c>
      <c r="P72" s="129"/>
      <c r="Q72" s="78">
        <v>0</v>
      </c>
      <c r="R72" s="150">
        <f t="shared" si="16"/>
        <v>250000</v>
      </c>
      <c r="S72" s="150"/>
      <c r="T72" s="150"/>
      <c r="U72" s="150">
        <v>250000</v>
      </c>
      <c r="V72" s="157"/>
      <c r="W72" s="150">
        <v>0</v>
      </c>
      <c r="X72" s="150">
        <f t="shared" si="17"/>
        <v>0</v>
      </c>
      <c r="Y72" s="150"/>
      <c r="Z72" s="150"/>
      <c r="AA72" s="150"/>
      <c r="AB72" s="157"/>
      <c r="AC72" s="150">
        <v>0</v>
      </c>
    </row>
    <row r="73" spans="1:29" ht="15">
      <c r="A73" s="94"/>
      <c r="B73" s="618"/>
      <c r="C73" s="123" t="s">
        <v>116</v>
      </c>
      <c r="D73" s="15">
        <v>4213241</v>
      </c>
      <c r="E73" s="29" t="s">
        <v>117</v>
      </c>
      <c r="F73" s="78">
        <f>G73+H73+I73+J73+K73</f>
        <v>110000</v>
      </c>
      <c r="G73" s="78"/>
      <c r="H73" s="78"/>
      <c r="I73" s="78">
        <v>110000</v>
      </c>
      <c r="J73" s="129"/>
      <c r="K73" s="78">
        <v>0</v>
      </c>
      <c r="L73" s="78">
        <f>M73+N73+O73+P73+Q73</f>
        <v>70000</v>
      </c>
      <c r="M73" s="78"/>
      <c r="N73" s="78"/>
      <c r="O73" s="78">
        <v>70000</v>
      </c>
      <c r="P73" s="129"/>
      <c r="Q73" s="78">
        <v>0</v>
      </c>
      <c r="R73" s="150">
        <f>S73+T73+U73+V73+W73</f>
        <v>100000</v>
      </c>
      <c r="S73" s="150"/>
      <c r="T73" s="150"/>
      <c r="U73" s="150">
        <v>100000</v>
      </c>
      <c r="V73" s="157"/>
      <c r="W73" s="150">
        <v>0</v>
      </c>
      <c r="X73" s="150">
        <f>Y73+Z73+AA73+AB73+AC73</f>
        <v>0</v>
      </c>
      <c r="Y73" s="150"/>
      <c r="Z73" s="150"/>
      <c r="AA73" s="150"/>
      <c r="AB73" s="157"/>
      <c r="AC73" s="150">
        <v>0</v>
      </c>
    </row>
    <row r="74" spans="1:29" ht="15">
      <c r="A74" s="94"/>
      <c r="B74" s="618"/>
      <c r="C74" s="123" t="s">
        <v>118</v>
      </c>
      <c r="D74" s="164">
        <v>421392</v>
      </c>
      <c r="E74" s="29" t="s">
        <v>119</v>
      </c>
      <c r="F74" s="78">
        <f>+G74+H74+I74+J74+K74</f>
        <v>0</v>
      </c>
      <c r="G74" s="78"/>
      <c r="H74" s="78"/>
      <c r="I74" s="204">
        <v>0</v>
      </c>
      <c r="J74" s="129"/>
      <c r="K74" s="78">
        <v>0</v>
      </c>
      <c r="L74" s="78">
        <f>+M74+N74+O74+P74+Q74</f>
        <v>0</v>
      </c>
      <c r="M74" s="78"/>
      <c r="N74" s="78"/>
      <c r="O74" s="204">
        <v>0</v>
      </c>
      <c r="P74" s="129"/>
      <c r="Q74" s="78">
        <v>0</v>
      </c>
      <c r="R74" s="150">
        <f>+S74+T74+U74+V74+W74</f>
        <v>0</v>
      </c>
      <c r="S74" s="150"/>
      <c r="T74" s="150"/>
      <c r="U74" s="210">
        <v>0</v>
      </c>
      <c r="V74" s="157"/>
      <c r="W74" s="150">
        <v>0</v>
      </c>
      <c r="X74" s="150">
        <f>+Y74+Z74+AA74+AB74+AC74</f>
        <v>0</v>
      </c>
      <c r="Y74" s="150"/>
      <c r="Z74" s="150"/>
      <c r="AA74" s="210"/>
      <c r="AB74" s="157"/>
      <c r="AC74" s="150">
        <v>0</v>
      </c>
    </row>
    <row r="75" spans="1:29" ht="15">
      <c r="A75" s="162"/>
      <c r="B75" s="165"/>
      <c r="C75" s="163" t="s">
        <v>120</v>
      </c>
      <c r="D75" s="20">
        <v>421400</v>
      </c>
      <c r="E75" s="120" t="s">
        <v>121</v>
      </c>
      <c r="F75" s="87">
        <f>G75+H75+I75+J75+K75</f>
        <v>802000</v>
      </c>
      <c r="G75" s="121">
        <f>+G76+G77+G78+G80</f>
        <v>0</v>
      </c>
      <c r="H75" s="121">
        <f>+H76+H77+H78+H80</f>
        <v>0</v>
      </c>
      <c r="I75" s="121">
        <f>+I76+I77+I78+I80+I79+I81+I82</f>
        <v>792000</v>
      </c>
      <c r="J75" s="121">
        <f>+J76+J77+J78+J80+J79+J81+J82</f>
        <v>0</v>
      </c>
      <c r="K75" s="121">
        <f>+K76+K77+K78+K80+K79+K81+K82</f>
        <v>10000</v>
      </c>
      <c r="L75" s="87">
        <f>M75+N75+O75+P75+Q75</f>
        <v>807000</v>
      </c>
      <c r="M75" s="121">
        <f>+M76+M77+M78+M80</f>
        <v>0</v>
      </c>
      <c r="N75" s="121">
        <f>+N76+N77+N78+N80</f>
        <v>0</v>
      </c>
      <c r="O75" s="121">
        <f>+O76+O77+O78+O80+O79+O81+O82</f>
        <v>792000</v>
      </c>
      <c r="P75" s="121">
        <f>+P76+P77+P78+P80+P79+P81+P82</f>
        <v>0</v>
      </c>
      <c r="Q75" s="121">
        <f>+Q76+Q77+Q78+Q80+Q79+Q81+Q82</f>
        <v>15000</v>
      </c>
      <c r="R75" s="153">
        <f>S75+T75+U75+V75+W75</f>
        <v>873000</v>
      </c>
      <c r="S75" s="161">
        <f>+S76+S77+S78+S80</f>
        <v>0</v>
      </c>
      <c r="T75" s="161">
        <f>+T76+T77+T78+T80</f>
        <v>0</v>
      </c>
      <c r="U75" s="161">
        <f>+U76+U77+U78+U80+U79+U81+U82</f>
        <v>803000</v>
      </c>
      <c r="V75" s="161">
        <f>+V76+V77+V78+V80+V79+V81+V82</f>
        <v>0</v>
      </c>
      <c r="W75" s="161">
        <f>+W76+W77+W78+W80+W79+W81+W82</f>
        <v>70000</v>
      </c>
      <c r="X75" s="153">
        <f>Y75+Z75+AA75+AB75+AC75</f>
        <v>0</v>
      </c>
      <c r="Y75" s="161">
        <f>+Y76+Y77+Y78+Y80</f>
        <v>0</v>
      </c>
      <c r="Z75" s="161">
        <f>+Z76+Z77+Z78+Z80</f>
        <v>0</v>
      </c>
      <c r="AA75" s="161">
        <f>+AA76+AA77+AA78+AA80+AA79+AA81+AA82</f>
        <v>0</v>
      </c>
      <c r="AB75" s="161">
        <f>+AB76+AB77+AB78+AB80+AB79+AB81+AB82</f>
        <v>0</v>
      </c>
      <c r="AC75" s="161">
        <f>+AC76+AC77+AC78+AC80+AC79+AC81+AC82</f>
        <v>0</v>
      </c>
    </row>
    <row r="76" spans="1:29" ht="15">
      <c r="A76" s="94"/>
      <c r="B76" s="618"/>
      <c r="C76" s="123" t="s">
        <v>122</v>
      </c>
      <c r="D76" s="15">
        <v>421411</v>
      </c>
      <c r="E76" s="29" t="s">
        <v>123</v>
      </c>
      <c r="F76" s="78">
        <f>+G76+H76+I76+J76+K76</f>
        <v>250000</v>
      </c>
      <c r="G76" s="78"/>
      <c r="H76" s="78"/>
      <c r="I76" s="78">
        <v>250000</v>
      </c>
      <c r="J76" s="129"/>
      <c r="K76" s="78">
        <v>0</v>
      </c>
      <c r="L76" s="78">
        <f>+M76+N76+O76+P76+Q76</f>
        <v>250000</v>
      </c>
      <c r="M76" s="78"/>
      <c r="N76" s="78"/>
      <c r="O76" s="78">
        <v>250000</v>
      </c>
      <c r="P76" s="129"/>
      <c r="Q76" s="78">
        <v>0</v>
      </c>
      <c r="R76" s="150">
        <f>+S76+T76+U76+V76+W76</f>
        <v>280000</v>
      </c>
      <c r="S76" s="150"/>
      <c r="T76" s="150"/>
      <c r="U76" s="150">
        <v>230000</v>
      </c>
      <c r="V76" s="157"/>
      <c r="W76" s="150">
        <v>50000</v>
      </c>
      <c r="X76" s="150">
        <f>+Y76+Z76+AA76+AB76+AC76</f>
        <v>0</v>
      </c>
      <c r="Y76" s="150"/>
      <c r="Z76" s="150"/>
      <c r="AA76" s="150"/>
      <c r="AB76" s="157"/>
      <c r="AC76" s="150"/>
    </row>
    <row r="77" spans="1:29" ht="15">
      <c r="A77" s="94"/>
      <c r="B77" s="618"/>
      <c r="C77" s="123" t="s">
        <v>124</v>
      </c>
      <c r="D77" s="15">
        <v>421414</v>
      </c>
      <c r="E77" s="29" t="s">
        <v>125</v>
      </c>
      <c r="F77" s="78">
        <f aca="true" t="shared" si="18" ref="F77:F90">+G77+H77+I77+J77+K77</f>
        <v>65000</v>
      </c>
      <c r="G77" s="78"/>
      <c r="H77" s="78"/>
      <c r="I77" s="78">
        <v>55000</v>
      </c>
      <c r="J77" s="205"/>
      <c r="K77" s="78">
        <v>10000</v>
      </c>
      <c r="L77" s="78">
        <f aca="true" t="shared" si="19" ref="L77:L90">+M77+N77+O77+P77+Q77</f>
        <v>60000</v>
      </c>
      <c r="M77" s="78"/>
      <c r="N77" s="78"/>
      <c r="O77" s="78">
        <v>55000</v>
      </c>
      <c r="P77" s="205"/>
      <c r="Q77" s="78">
        <v>5000</v>
      </c>
      <c r="R77" s="150">
        <f aca="true" t="shared" si="20" ref="R77:R90">+S77+T77+U77+V77+W77</f>
        <v>50000</v>
      </c>
      <c r="S77" s="150"/>
      <c r="T77" s="150"/>
      <c r="U77" s="150">
        <v>50000</v>
      </c>
      <c r="V77" s="211"/>
      <c r="W77" s="150"/>
      <c r="X77" s="150">
        <f aca="true" t="shared" si="21" ref="X77:X90">+Y77+Z77+AA77+AB77+AC77</f>
        <v>0</v>
      </c>
      <c r="Y77" s="150"/>
      <c r="Z77" s="150"/>
      <c r="AA77" s="150"/>
      <c r="AB77" s="211"/>
      <c r="AC77" s="150"/>
    </row>
    <row r="78" spans="1:29" ht="15">
      <c r="A78" s="94"/>
      <c r="B78" s="166"/>
      <c r="C78" s="123" t="s">
        <v>126</v>
      </c>
      <c r="D78" s="15">
        <v>421412</v>
      </c>
      <c r="E78" s="77" t="s">
        <v>127</v>
      </c>
      <c r="F78" s="78">
        <f t="shared" si="18"/>
        <v>350000</v>
      </c>
      <c r="G78" s="129"/>
      <c r="H78" s="129"/>
      <c r="I78" s="129">
        <v>350000</v>
      </c>
      <c r="J78" s="129"/>
      <c r="K78" s="78">
        <v>0</v>
      </c>
      <c r="L78" s="78">
        <f t="shared" si="19"/>
        <v>360000</v>
      </c>
      <c r="M78" s="129"/>
      <c r="N78" s="129"/>
      <c r="O78" s="129">
        <v>350000</v>
      </c>
      <c r="P78" s="129"/>
      <c r="Q78" s="78">
        <v>10000</v>
      </c>
      <c r="R78" s="150">
        <f t="shared" si="20"/>
        <v>410000</v>
      </c>
      <c r="S78" s="157"/>
      <c r="T78" s="157"/>
      <c r="U78" s="157">
        <v>400000</v>
      </c>
      <c r="V78" s="157"/>
      <c r="W78" s="150">
        <v>10000</v>
      </c>
      <c r="X78" s="150">
        <f t="shared" si="21"/>
        <v>0</v>
      </c>
      <c r="Y78" s="157"/>
      <c r="Z78" s="157"/>
      <c r="AA78" s="157"/>
      <c r="AB78" s="157"/>
      <c r="AC78" s="150"/>
    </row>
    <row r="79" spans="1:29" ht="15">
      <c r="A79" s="94"/>
      <c r="B79" s="166"/>
      <c r="C79" s="123" t="s">
        <v>128</v>
      </c>
      <c r="D79" s="15">
        <v>4214121</v>
      </c>
      <c r="E79" s="77" t="s">
        <v>129</v>
      </c>
      <c r="F79" s="78">
        <f t="shared" si="18"/>
        <v>0</v>
      </c>
      <c r="G79" s="129"/>
      <c r="H79" s="129"/>
      <c r="I79" s="129">
        <v>0</v>
      </c>
      <c r="J79" s="129"/>
      <c r="K79" s="78">
        <v>0</v>
      </c>
      <c r="L79" s="78">
        <f t="shared" si="19"/>
        <v>0</v>
      </c>
      <c r="M79" s="129"/>
      <c r="N79" s="129"/>
      <c r="O79" s="129">
        <v>0</v>
      </c>
      <c r="P79" s="129"/>
      <c r="Q79" s="78">
        <v>0</v>
      </c>
      <c r="R79" s="150">
        <f t="shared" si="20"/>
        <v>10000</v>
      </c>
      <c r="S79" s="157"/>
      <c r="T79" s="157"/>
      <c r="U79" s="157">
        <v>0</v>
      </c>
      <c r="V79" s="157"/>
      <c r="W79" s="150">
        <v>10000</v>
      </c>
      <c r="X79" s="150">
        <f t="shared" si="21"/>
        <v>0</v>
      </c>
      <c r="Y79" s="157"/>
      <c r="Z79" s="157"/>
      <c r="AA79" s="157"/>
      <c r="AB79" s="157"/>
      <c r="AC79" s="150"/>
    </row>
    <row r="80" spans="1:29" ht="15">
      <c r="A80" s="94"/>
      <c r="B80" s="166"/>
      <c r="C80" s="123" t="s">
        <v>130</v>
      </c>
      <c r="D80" s="15">
        <v>421419</v>
      </c>
      <c r="E80" s="77" t="s">
        <v>131</v>
      </c>
      <c r="F80" s="78">
        <f t="shared" si="18"/>
        <v>0</v>
      </c>
      <c r="G80" s="129"/>
      <c r="H80" s="129"/>
      <c r="I80" s="129">
        <v>0</v>
      </c>
      <c r="J80" s="129"/>
      <c r="K80" s="78">
        <v>0</v>
      </c>
      <c r="L80" s="78">
        <f t="shared" si="19"/>
        <v>0</v>
      </c>
      <c r="M80" s="129"/>
      <c r="N80" s="129"/>
      <c r="O80" s="129">
        <v>0</v>
      </c>
      <c r="P80" s="129"/>
      <c r="Q80" s="78">
        <v>0</v>
      </c>
      <c r="R80" s="150">
        <f t="shared" si="20"/>
        <v>0</v>
      </c>
      <c r="S80" s="157"/>
      <c r="T80" s="157"/>
      <c r="U80" s="157">
        <v>0</v>
      </c>
      <c r="V80" s="157"/>
      <c r="W80" s="150">
        <v>0</v>
      </c>
      <c r="X80" s="150">
        <f t="shared" si="21"/>
        <v>0</v>
      </c>
      <c r="Y80" s="157"/>
      <c r="Z80" s="157"/>
      <c r="AA80" s="157"/>
      <c r="AB80" s="157"/>
      <c r="AC80" s="150"/>
    </row>
    <row r="81" spans="1:29" ht="15">
      <c r="A81" s="94"/>
      <c r="B81" s="166"/>
      <c r="C81" s="123" t="s">
        <v>132</v>
      </c>
      <c r="D81" s="15">
        <v>421421</v>
      </c>
      <c r="E81" s="77" t="s">
        <v>133</v>
      </c>
      <c r="F81" s="78">
        <f t="shared" si="18"/>
        <v>135000</v>
      </c>
      <c r="G81" s="129"/>
      <c r="H81" s="129"/>
      <c r="I81" s="129">
        <v>135000</v>
      </c>
      <c r="J81" s="129"/>
      <c r="K81" s="78">
        <v>0</v>
      </c>
      <c r="L81" s="78">
        <f t="shared" si="19"/>
        <v>135000</v>
      </c>
      <c r="M81" s="129"/>
      <c r="N81" s="129"/>
      <c r="O81" s="129">
        <v>135000</v>
      </c>
      <c r="P81" s="129"/>
      <c r="Q81" s="78">
        <v>0</v>
      </c>
      <c r="R81" s="150">
        <f t="shared" si="20"/>
        <v>120000</v>
      </c>
      <c r="S81" s="157"/>
      <c r="T81" s="157"/>
      <c r="U81" s="157">
        <v>120000</v>
      </c>
      <c r="V81" s="157"/>
      <c r="W81" s="150">
        <v>0</v>
      </c>
      <c r="X81" s="150">
        <f t="shared" si="21"/>
        <v>0</v>
      </c>
      <c r="Y81" s="157"/>
      <c r="Z81" s="157"/>
      <c r="AA81" s="157"/>
      <c r="AB81" s="157"/>
      <c r="AC81" s="150"/>
    </row>
    <row r="82" spans="1:29" ht="15">
      <c r="A82" s="94"/>
      <c r="B82" s="166"/>
      <c r="C82" s="123" t="s">
        <v>134</v>
      </c>
      <c r="D82" s="15">
        <v>421429</v>
      </c>
      <c r="E82" s="77" t="s">
        <v>135</v>
      </c>
      <c r="F82" s="78">
        <f t="shared" si="18"/>
        <v>2000</v>
      </c>
      <c r="G82" s="129"/>
      <c r="H82" s="129"/>
      <c r="I82" s="129">
        <v>2000</v>
      </c>
      <c r="J82" s="129"/>
      <c r="K82" s="78">
        <v>0</v>
      </c>
      <c r="L82" s="78">
        <f t="shared" si="19"/>
        <v>2000</v>
      </c>
      <c r="M82" s="129"/>
      <c r="N82" s="129"/>
      <c r="O82" s="129">
        <v>2000</v>
      </c>
      <c r="P82" s="129"/>
      <c r="Q82" s="78">
        <v>0</v>
      </c>
      <c r="R82" s="150">
        <f t="shared" si="20"/>
        <v>3000</v>
      </c>
      <c r="S82" s="157"/>
      <c r="T82" s="157"/>
      <c r="U82" s="157">
        <v>3000</v>
      </c>
      <c r="V82" s="157"/>
      <c r="W82" s="150">
        <v>0</v>
      </c>
      <c r="X82" s="150">
        <f t="shared" si="21"/>
        <v>0</v>
      </c>
      <c r="Y82" s="157"/>
      <c r="Z82" s="157"/>
      <c r="AA82" s="157"/>
      <c r="AB82" s="157"/>
      <c r="AC82" s="150">
        <v>0</v>
      </c>
    </row>
    <row r="83" spans="1:29" ht="15">
      <c r="A83" s="162"/>
      <c r="B83" s="167"/>
      <c r="C83" s="163" t="s">
        <v>136</v>
      </c>
      <c r="D83" s="20">
        <v>421500</v>
      </c>
      <c r="E83" s="120" t="s">
        <v>137</v>
      </c>
      <c r="F83" s="87">
        <f t="shared" si="18"/>
        <v>848500</v>
      </c>
      <c r="G83" s="121">
        <f>+G85+G86+G87+G88</f>
        <v>0</v>
      </c>
      <c r="H83" s="121">
        <f>+H85+H86+H87+H88</f>
        <v>0</v>
      </c>
      <c r="I83" s="121">
        <f>+I85+I86+I87+I88+I84+I89</f>
        <v>848500</v>
      </c>
      <c r="J83" s="121">
        <f>+J85+J86+J87+J88+J84+J89</f>
        <v>0</v>
      </c>
      <c r="K83" s="121">
        <f>+K85+K86+K87+K88+K84+K89</f>
        <v>0</v>
      </c>
      <c r="L83" s="87">
        <f t="shared" si="19"/>
        <v>848500</v>
      </c>
      <c r="M83" s="121">
        <f>+M85+M86+M87+M88</f>
        <v>0</v>
      </c>
      <c r="N83" s="121">
        <f>+N85+N86+N87+N88</f>
        <v>0</v>
      </c>
      <c r="O83" s="121">
        <f>+O85+O86+O87+O88+O84+O89</f>
        <v>848500</v>
      </c>
      <c r="P83" s="121">
        <f>+P85+P86+P87+P88+P84+P89</f>
        <v>0</v>
      </c>
      <c r="Q83" s="121">
        <f>+Q85+Q86+Q87+Q88+Q84+Q89</f>
        <v>0</v>
      </c>
      <c r="R83" s="153">
        <f t="shared" si="20"/>
        <v>1035000</v>
      </c>
      <c r="S83" s="161">
        <f>+S85+S86+S87+S88</f>
        <v>0</v>
      </c>
      <c r="T83" s="161">
        <f>+T85+T86+T87+T88</f>
        <v>0</v>
      </c>
      <c r="U83" s="161">
        <f>+U85+U86+U87+U88+U84+U89</f>
        <v>885000</v>
      </c>
      <c r="V83" s="161">
        <f>+V85+V86+V87+V88+V84+V89</f>
        <v>0</v>
      </c>
      <c r="W83" s="161">
        <f>+W85+W86+W87+W88+W84+W89</f>
        <v>150000</v>
      </c>
      <c r="X83" s="153">
        <f t="shared" si="21"/>
        <v>0</v>
      </c>
      <c r="Y83" s="161">
        <f>+Y85+Y86+Y87+Y88</f>
        <v>0</v>
      </c>
      <c r="Z83" s="161">
        <f>+Z85+Z86+Z87+Z88</f>
        <v>0</v>
      </c>
      <c r="AA83" s="161">
        <f>+AA85+AA86+AA87+AA88+AA84+AA89</f>
        <v>0</v>
      </c>
      <c r="AB83" s="161">
        <f>+AB85+AB86+AB87+AB88+AB84+AB89</f>
        <v>0</v>
      </c>
      <c r="AC83" s="161">
        <f>+AC85+AC86+AC87+AC88+AC84+AC89</f>
        <v>0</v>
      </c>
    </row>
    <row r="84" spans="1:29" ht="15">
      <c r="A84" s="168"/>
      <c r="B84" s="169"/>
      <c r="C84" s="170" t="s">
        <v>138</v>
      </c>
      <c r="D84" s="15">
        <v>421511</v>
      </c>
      <c r="E84" s="77" t="s">
        <v>139</v>
      </c>
      <c r="F84" s="78">
        <f t="shared" si="18"/>
        <v>67500</v>
      </c>
      <c r="G84" s="171">
        <v>0</v>
      </c>
      <c r="H84" s="171">
        <v>0</v>
      </c>
      <c r="I84" s="129">
        <v>67500</v>
      </c>
      <c r="J84" s="171">
        <v>0</v>
      </c>
      <c r="K84" s="80">
        <v>0</v>
      </c>
      <c r="L84" s="78">
        <f t="shared" si="19"/>
        <v>67500</v>
      </c>
      <c r="M84" s="171">
        <v>0</v>
      </c>
      <c r="N84" s="171">
        <v>0</v>
      </c>
      <c r="O84" s="129">
        <v>67500</v>
      </c>
      <c r="P84" s="171">
        <v>0</v>
      </c>
      <c r="Q84" s="80">
        <v>0</v>
      </c>
      <c r="R84" s="150">
        <f t="shared" si="20"/>
        <v>95000</v>
      </c>
      <c r="S84" s="212">
        <v>0</v>
      </c>
      <c r="T84" s="212">
        <v>0</v>
      </c>
      <c r="U84" s="157">
        <v>95000</v>
      </c>
      <c r="V84" s="212">
        <v>0</v>
      </c>
      <c r="W84" s="151">
        <v>0</v>
      </c>
      <c r="X84" s="150">
        <f t="shared" si="21"/>
        <v>0</v>
      </c>
      <c r="Y84" s="212">
        <v>0</v>
      </c>
      <c r="Z84" s="212">
        <v>0</v>
      </c>
      <c r="AA84" s="157"/>
      <c r="AB84" s="212">
        <v>0</v>
      </c>
      <c r="AC84" s="151"/>
    </row>
    <row r="85" spans="1:29" ht="15">
      <c r="A85" s="168"/>
      <c r="B85" s="618"/>
      <c r="C85" s="172" t="s">
        <v>140</v>
      </c>
      <c r="D85" s="15">
        <v>421512</v>
      </c>
      <c r="E85" s="29" t="s">
        <v>141</v>
      </c>
      <c r="F85" s="78">
        <f t="shared" si="18"/>
        <v>510500</v>
      </c>
      <c r="G85" s="78"/>
      <c r="H85" s="78"/>
      <c r="I85" s="78">
        <v>510500</v>
      </c>
      <c r="J85" s="129"/>
      <c r="K85" s="78">
        <v>0</v>
      </c>
      <c r="L85" s="78">
        <f t="shared" si="19"/>
        <v>510500</v>
      </c>
      <c r="M85" s="78"/>
      <c r="N85" s="78"/>
      <c r="O85" s="78">
        <v>510500</v>
      </c>
      <c r="P85" s="129"/>
      <c r="Q85" s="78">
        <v>0</v>
      </c>
      <c r="R85" s="150">
        <f t="shared" si="20"/>
        <v>580000</v>
      </c>
      <c r="S85" s="150"/>
      <c r="T85" s="150"/>
      <c r="U85" s="213">
        <v>580000</v>
      </c>
      <c r="V85" s="157"/>
      <c r="W85" s="150">
        <v>0</v>
      </c>
      <c r="X85" s="150">
        <f t="shared" si="21"/>
        <v>0</v>
      </c>
      <c r="Y85" s="150"/>
      <c r="Z85" s="150"/>
      <c r="AA85" s="213"/>
      <c r="AB85" s="157"/>
      <c r="AC85" s="150"/>
    </row>
    <row r="86" spans="1:29" ht="15">
      <c r="A86" s="168"/>
      <c r="B86" s="618"/>
      <c r="C86" s="172" t="s">
        <v>142</v>
      </c>
      <c r="D86" s="15">
        <v>421519</v>
      </c>
      <c r="E86" s="29" t="s">
        <v>143</v>
      </c>
      <c r="F86" s="78">
        <f t="shared" si="18"/>
        <v>0</v>
      </c>
      <c r="G86" s="78"/>
      <c r="H86" s="78"/>
      <c r="I86" s="78">
        <v>0</v>
      </c>
      <c r="J86" s="129"/>
      <c r="K86" s="78">
        <v>0</v>
      </c>
      <c r="L86" s="78">
        <f t="shared" si="19"/>
        <v>0</v>
      </c>
      <c r="M86" s="78"/>
      <c r="N86" s="78"/>
      <c r="O86" s="78">
        <v>0</v>
      </c>
      <c r="P86" s="129"/>
      <c r="Q86" s="78">
        <v>0</v>
      </c>
      <c r="R86" s="150">
        <f t="shared" si="20"/>
        <v>0</v>
      </c>
      <c r="S86" s="150"/>
      <c r="T86" s="150"/>
      <c r="U86" s="213">
        <v>0</v>
      </c>
      <c r="V86" s="157"/>
      <c r="W86" s="150">
        <v>0</v>
      </c>
      <c r="X86" s="150">
        <f t="shared" si="21"/>
        <v>0</v>
      </c>
      <c r="Y86" s="150"/>
      <c r="Z86" s="150"/>
      <c r="AA86" s="213"/>
      <c r="AB86" s="157"/>
      <c r="AC86" s="150"/>
    </row>
    <row r="87" spans="1:29" ht="15">
      <c r="A87" s="168"/>
      <c r="B87" s="618"/>
      <c r="C87" s="172" t="s">
        <v>144</v>
      </c>
      <c r="D87" s="15">
        <v>421521</v>
      </c>
      <c r="E87" s="29" t="s">
        <v>145</v>
      </c>
      <c r="F87" s="78">
        <f t="shared" si="18"/>
        <v>41500</v>
      </c>
      <c r="G87" s="78"/>
      <c r="H87" s="78"/>
      <c r="I87" s="78">
        <v>41500</v>
      </c>
      <c r="J87" s="129"/>
      <c r="K87" s="78">
        <v>0</v>
      </c>
      <c r="L87" s="78">
        <f t="shared" si="19"/>
        <v>41500</v>
      </c>
      <c r="M87" s="78"/>
      <c r="N87" s="78"/>
      <c r="O87" s="78">
        <v>41500</v>
      </c>
      <c r="P87" s="129"/>
      <c r="Q87" s="78">
        <v>0</v>
      </c>
      <c r="R87" s="150">
        <f t="shared" si="20"/>
        <v>60000</v>
      </c>
      <c r="S87" s="150"/>
      <c r="T87" s="150"/>
      <c r="U87" s="213">
        <v>60000</v>
      </c>
      <c r="V87" s="157"/>
      <c r="W87" s="150">
        <v>0</v>
      </c>
      <c r="X87" s="150">
        <f t="shared" si="21"/>
        <v>0</v>
      </c>
      <c r="Y87" s="150"/>
      <c r="Z87" s="150"/>
      <c r="AA87" s="213"/>
      <c r="AB87" s="157"/>
      <c r="AC87" s="150"/>
    </row>
    <row r="88" spans="1:29" ht="15">
      <c r="A88" s="168"/>
      <c r="B88" s="173"/>
      <c r="C88" s="172" t="s">
        <v>146</v>
      </c>
      <c r="D88" s="15">
        <v>421513</v>
      </c>
      <c r="E88" s="77" t="s">
        <v>147</v>
      </c>
      <c r="F88" s="78">
        <f t="shared" si="18"/>
        <v>149000</v>
      </c>
      <c r="G88" s="129"/>
      <c r="H88" s="129"/>
      <c r="I88" s="129">
        <v>149000</v>
      </c>
      <c r="J88" s="129"/>
      <c r="K88" s="78">
        <v>0</v>
      </c>
      <c r="L88" s="78">
        <f t="shared" si="19"/>
        <v>149000</v>
      </c>
      <c r="M88" s="129"/>
      <c r="N88" s="129"/>
      <c r="O88" s="129">
        <v>149000</v>
      </c>
      <c r="P88" s="129"/>
      <c r="Q88" s="78">
        <v>0</v>
      </c>
      <c r="R88" s="150">
        <f t="shared" si="20"/>
        <v>150000</v>
      </c>
      <c r="S88" s="157"/>
      <c r="T88" s="157"/>
      <c r="U88" s="214">
        <v>150000</v>
      </c>
      <c r="V88" s="157"/>
      <c r="W88" s="150">
        <v>0</v>
      </c>
      <c r="X88" s="150">
        <f t="shared" si="21"/>
        <v>0</v>
      </c>
      <c r="Y88" s="157"/>
      <c r="Z88" s="157"/>
      <c r="AA88" s="214"/>
      <c r="AB88" s="157"/>
      <c r="AC88" s="150"/>
    </row>
    <row r="89" spans="1:29" ht="15">
      <c r="A89" s="168"/>
      <c r="B89" s="173"/>
      <c r="C89" s="174" t="s">
        <v>148</v>
      </c>
      <c r="D89" s="15">
        <v>421522</v>
      </c>
      <c r="E89" s="29" t="s">
        <v>149</v>
      </c>
      <c r="F89" s="78">
        <f t="shared" si="18"/>
        <v>80000</v>
      </c>
      <c r="G89" s="129"/>
      <c r="H89" s="129"/>
      <c r="I89" s="129">
        <v>80000</v>
      </c>
      <c r="J89" s="129"/>
      <c r="K89" s="78">
        <v>0</v>
      </c>
      <c r="L89" s="78">
        <f t="shared" si="19"/>
        <v>80000</v>
      </c>
      <c r="M89" s="129"/>
      <c r="N89" s="129"/>
      <c r="O89" s="129">
        <v>80000</v>
      </c>
      <c r="P89" s="129"/>
      <c r="Q89" s="78">
        <v>0</v>
      </c>
      <c r="R89" s="150">
        <f t="shared" si="20"/>
        <v>150000</v>
      </c>
      <c r="S89" s="157"/>
      <c r="T89" s="157"/>
      <c r="U89" s="214">
        <v>0</v>
      </c>
      <c r="V89" s="157"/>
      <c r="W89" s="150">
        <v>150000</v>
      </c>
      <c r="X89" s="150">
        <f t="shared" si="21"/>
        <v>0</v>
      </c>
      <c r="Y89" s="157"/>
      <c r="Z89" s="157"/>
      <c r="AA89" s="214"/>
      <c r="AB89" s="157"/>
      <c r="AC89" s="150"/>
    </row>
    <row r="90" spans="1:29" ht="15">
      <c r="A90" s="162"/>
      <c r="B90" s="175"/>
      <c r="C90" s="163" t="s">
        <v>150</v>
      </c>
      <c r="D90" s="176">
        <v>421622</v>
      </c>
      <c r="E90" s="120" t="s">
        <v>151</v>
      </c>
      <c r="F90" s="87">
        <f t="shared" si="18"/>
        <v>295000</v>
      </c>
      <c r="G90" s="121"/>
      <c r="H90" s="121"/>
      <c r="I90" s="206">
        <v>270000</v>
      </c>
      <c r="J90" s="121"/>
      <c r="K90" s="87">
        <v>25000</v>
      </c>
      <c r="L90" s="87">
        <f t="shared" si="19"/>
        <v>264000</v>
      </c>
      <c r="M90" s="121"/>
      <c r="N90" s="121"/>
      <c r="O90" s="206">
        <v>264000</v>
      </c>
      <c r="P90" s="121"/>
      <c r="Q90" s="87">
        <v>0</v>
      </c>
      <c r="R90" s="153">
        <f t="shared" si="20"/>
        <v>230000</v>
      </c>
      <c r="S90" s="161"/>
      <c r="T90" s="161"/>
      <c r="U90" s="215">
        <v>150000</v>
      </c>
      <c r="V90" s="161"/>
      <c r="W90" s="153">
        <v>80000</v>
      </c>
      <c r="X90" s="153">
        <f t="shared" si="21"/>
        <v>0</v>
      </c>
      <c r="Y90" s="161"/>
      <c r="Z90" s="161"/>
      <c r="AA90" s="215"/>
      <c r="AB90" s="161"/>
      <c r="AC90" s="153"/>
    </row>
    <row r="91" spans="1:29" ht="24">
      <c r="A91" s="162"/>
      <c r="B91" s="175"/>
      <c r="C91" s="163" t="s">
        <v>152</v>
      </c>
      <c r="D91" s="176">
        <v>421625</v>
      </c>
      <c r="E91" s="120" t="s">
        <v>153</v>
      </c>
      <c r="F91" s="87">
        <f>G91+H91+I91+J91+K91</f>
        <v>285000</v>
      </c>
      <c r="G91" s="121"/>
      <c r="H91" s="121"/>
      <c r="I91" s="206">
        <v>235000</v>
      </c>
      <c r="J91" s="121"/>
      <c r="K91" s="87">
        <v>50000</v>
      </c>
      <c r="L91" s="87">
        <f>M91+N91+O91+P91+Q91</f>
        <v>235000</v>
      </c>
      <c r="M91" s="121"/>
      <c r="N91" s="121"/>
      <c r="O91" s="206">
        <v>235000</v>
      </c>
      <c r="P91" s="121"/>
      <c r="Q91" s="87">
        <v>0</v>
      </c>
      <c r="R91" s="153">
        <f>S91+T91+U91+V91+W91</f>
        <v>280000</v>
      </c>
      <c r="S91" s="161"/>
      <c r="T91" s="161"/>
      <c r="U91" s="215">
        <v>200000</v>
      </c>
      <c r="V91" s="161"/>
      <c r="W91" s="153">
        <v>80000</v>
      </c>
      <c r="X91" s="153">
        <f>Y91+Z91+AA91+AB91+AC91</f>
        <v>0</v>
      </c>
      <c r="Y91" s="161"/>
      <c r="Z91" s="161"/>
      <c r="AA91" s="215"/>
      <c r="AB91" s="161"/>
      <c r="AC91" s="153"/>
    </row>
    <row r="92" spans="1:29" ht="15">
      <c r="A92" s="177"/>
      <c r="B92" s="165"/>
      <c r="C92" s="163" t="s">
        <v>154</v>
      </c>
      <c r="D92" s="176">
        <v>421911</v>
      </c>
      <c r="E92" s="120" t="s">
        <v>155</v>
      </c>
      <c r="F92" s="87">
        <f>G92+H92+I92+J92+K92</f>
        <v>20000</v>
      </c>
      <c r="G92" s="121"/>
      <c r="H92" s="121"/>
      <c r="I92" s="121">
        <v>0</v>
      </c>
      <c r="J92" s="121"/>
      <c r="K92" s="199">
        <v>20000</v>
      </c>
      <c r="L92" s="87">
        <f>M92+N92+O92+P92+Q92</f>
        <v>50000</v>
      </c>
      <c r="M92" s="121"/>
      <c r="N92" s="121"/>
      <c r="O92" s="121">
        <v>0</v>
      </c>
      <c r="P92" s="121"/>
      <c r="Q92" s="199">
        <v>50000</v>
      </c>
      <c r="R92" s="153">
        <f>S92+T92+U92+V92+W92</f>
        <v>20000</v>
      </c>
      <c r="S92" s="161"/>
      <c r="T92" s="161"/>
      <c r="U92" s="161">
        <v>0</v>
      </c>
      <c r="V92" s="161"/>
      <c r="W92" s="216">
        <v>20000</v>
      </c>
      <c r="X92" s="153">
        <f>Y92+Z92+AA92+AB92+AC92</f>
        <v>0</v>
      </c>
      <c r="Y92" s="161"/>
      <c r="Z92" s="161"/>
      <c r="AA92" s="161">
        <v>0</v>
      </c>
      <c r="AB92" s="161"/>
      <c r="AC92" s="216"/>
    </row>
    <row r="93" spans="1:29" ht="15">
      <c r="A93" s="178">
        <v>2</v>
      </c>
      <c r="B93" s="113">
        <v>422000</v>
      </c>
      <c r="C93" s="179"/>
      <c r="D93" s="629" t="s">
        <v>156</v>
      </c>
      <c r="E93" s="629"/>
      <c r="F93" s="180">
        <f aca="true" t="shared" si="22" ref="F93:F104">+G93+H93+I93+J93+K93</f>
        <v>1390000</v>
      </c>
      <c r="G93" s="117">
        <f>+G94+G99</f>
        <v>0</v>
      </c>
      <c r="H93" s="117">
        <f>+H94+H99</f>
        <v>0</v>
      </c>
      <c r="I93" s="117">
        <f>+I94+I99</f>
        <v>1160000</v>
      </c>
      <c r="J93" s="117">
        <f>+J94+J99</f>
        <v>0</v>
      </c>
      <c r="K93" s="117">
        <f>+K94+K99</f>
        <v>230000</v>
      </c>
      <c r="L93" s="180">
        <f aca="true" t="shared" si="23" ref="L93:L101">+M93+N93+O93+P93+Q93</f>
        <v>1146000</v>
      </c>
      <c r="M93" s="117">
        <f>+M94+M99</f>
        <v>0</v>
      </c>
      <c r="N93" s="117">
        <f>+N94+N99</f>
        <v>0</v>
      </c>
      <c r="O93" s="117">
        <f>+O94+O99</f>
        <v>981000</v>
      </c>
      <c r="P93" s="117">
        <f>+P94+P99</f>
        <v>0</v>
      </c>
      <c r="Q93" s="117">
        <f>+Q94+Q99</f>
        <v>165000</v>
      </c>
      <c r="R93" s="217">
        <f aca="true" t="shared" si="24" ref="R93:R101">+S93+T93+U93+V93+W93</f>
        <v>1036000</v>
      </c>
      <c r="S93" s="160">
        <f>+S94+S99</f>
        <v>0</v>
      </c>
      <c r="T93" s="160">
        <f>+T94+T99</f>
        <v>0</v>
      </c>
      <c r="U93" s="160">
        <f>+U94+U99</f>
        <v>831000</v>
      </c>
      <c r="V93" s="160">
        <f>+V94+V99</f>
        <v>0</v>
      </c>
      <c r="W93" s="160">
        <f>+W94+W99</f>
        <v>205000</v>
      </c>
      <c r="X93" s="217">
        <f aca="true" t="shared" si="25" ref="X93:X101">+Y93+Z93+AA93+AB93+AC93</f>
        <v>0</v>
      </c>
      <c r="Y93" s="160">
        <f>+Y94+Y99</f>
        <v>0</v>
      </c>
      <c r="Z93" s="160">
        <f>+Z94+Z99</f>
        <v>0</v>
      </c>
      <c r="AA93" s="160">
        <f>+AA94+AA99</f>
        <v>0</v>
      </c>
      <c r="AB93" s="160">
        <f>+AB94+AB99</f>
        <v>0</v>
      </c>
      <c r="AC93" s="160">
        <f>+AC94+AC99</f>
        <v>0</v>
      </c>
    </row>
    <row r="94" spans="1:29" ht="24">
      <c r="A94" s="181"/>
      <c r="B94" s="182"/>
      <c r="C94" s="183" t="s">
        <v>157</v>
      </c>
      <c r="D94" s="113">
        <v>422100</v>
      </c>
      <c r="E94" s="184" t="s">
        <v>158</v>
      </c>
      <c r="F94" s="185">
        <f t="shared" si="22"/>
        <v>15000</v>
      </c>
      <c r="G94" s="180"/>
      <c r="H94" s="180"/>
      <c r="I94" s="180">
        <f>+I95+I96+I97</f>
        <v>0</v>
      </c>
      <c r="J94" s="180">
        <f>+J95+J96+J97</f>
        <v>0</v>
      </c>
      <c r="K94" s="180">
        <f>+K95+K96+K97</f>
        <v>15000</v>
      </c>
      <c r="L94" s="185">
        <f t="shared" si="23"/>
        <v>15000</v>
      </c>
      <c r="M94" s="180">
        <f>+M95+M96+M97</f>
        <v>0</v>
      </c>
      <c r="N94" s="180">
        <f>+N95+N96+N97</f>
        <v>0</v>
      </c>
      <c r="O94" s="180">
        <f>+O95+O96+O97</f>
        <v>0</v>
      </c>
      <c r="P94" s="180">
        <f>+P95+P96+P97</f>
        <v>0</v>
      </c>
      <c r="Q94" s="180">
        <f>+Q95+Q96+Q97</f>
        <v>15000</v>
      </c>
      <c r="R94" s="218">
        <f t="shared" si="24"/>
        <v>25000</v>
      </c>
      <c r="S94" s="217">
        <f>+S95+S96+S97</f>
        <v>0</v>
      </c>
      <c r="T94" s="217">
        <f>+T95+T96+T97</f>
        <v>0</v>
      </c>
      <c r="U94" s="217">
        <f>+U95+U96+U97</f>
        <v>0</v>
      </c>
      <c r="V94" s="217">
        <f>+V95+V96+V97</f>
        <v>0</v>
      </c>
      <c r="W94" s="217">
        <f>+W95+W96+W97</f>
        <v>25000</v>
      </c>
      <c r="X94" s="218">
        <f t="shared" si="25"/>
        <v>0</v>
      </c>
      <c r="Y94" s="217">
        <f>+Y95+Y96+Y97</f>
        <v>0</v>
      </c>
      <c r="Z94" s="217">
        <f>+Z95+Z96+Z97</f>
        <v>0</v>
      </c>
      <c r="AA94" s="217">
        <f>+AA95+AA96+AA97</f>
        <v>0</v>
      </c>
      <c r="AB94" s="217">
        <f>+AB95+AB96+AB97</f>
        <v>0</v>
      </c>
      <c r="AC94" s="217">
        <f>+AC95+AC96+AC97</f>
        <v>0</v>
      </c>
    </row>
    <row r="95" spans="1:29" ht="15">
      <c r="A95" s="186"/>
      <c r="B95" s="622"/>
      <c r="C95" s="123" t="s">
        <v>159</v>
      </c>
      <c r="D95" s="15">
        <v>422111</v>
      </c>
      <c r="E95" s="29" t="s">
        <v>158</v>
      </c>
      <c r="F95" s="78">
        <f t="shared" si="22"/>
        <v>0</v>
      </c>
      <c r="G95" s="78"/>
      <c r="H95" s="78"/>
      <c r="I95" s="78">
        <v>0</v>
      </c>
      <c r="J95" s="129"/>
      <c r="K95" s="78">
        <v>0</v>
      </c>
      <c r="L95" s="78">
        <f t="shared" si="23"/>
        <v>0</v>
      </c>
      <c r="M95" s="78"/>
      <c r="N95" s="78"/>
      <c r="O95" s="78">
        <v>0</v>
      </c>
      <c r="P95" s="129"/>
      <c r="Q95" s="78">
        <v>0</v>
      </c>
      <c r="R95" s="150">
        <f t="shared" si="24"/>
        <v>0</v>
      </c>
      <c r="S95" s="150"/>
      <c r="T95" s="150"/>
      <c r="U95" s="150">
        <v>0</v>
      </c>
      <c r="V95" s="157"/>
      <c r="W95" s="150">
        <v>0</v>
      </c>
      <c r="X95" s="150">
        <f t="shared" si="25"/>
        <v>0</v>
      </c>
      <c r="Y95" s="150"/>
      <c r="Z95" s="150"/>
      <c r="AA95" s="150">
        <v>0</v>
      </c>
      <c r="AB95" s="157"/>
      <c r="AC95" s="150"/>
    </row>
    <row r="96" spans="1:29" ht="15">
      <c r="A96" s="186"/>
      <c r="B96" s="622"/>
      <c r="C96" s="123" t="s">
        <v>160</v>
      </c>
      <c r="D96" s="15">
        <v>422121</v>
      </c>
      <c r="E96" s="29" t="s">
        <v>161</v>
      </c>
      <c r="F96" s="78">
        <f t="shared" si="22"/>
        <v>0</v>
      </c>
      <c r="G96" s="78"/>
      <c r="H96" s="78"/>
      <c r="I96" s="78">
        <v>0</v>
      </c>
      <c r="J96" s="129"/>
      <c r="K96" s="78">
        <v>0</v>
      </c>
      <c r="L96" s="78">
        <f t="shared" si="23"/>
        <v>0</v>
      </c>
      <c r="M96" s="78"/>
      <c r="N96" s="78"/>
      <c r="O96" s="78">
        <v>0</v>
      </c>
      <c r="P96" s="129"/>
      <c r="Q96" s="78">
        <v>0</v>
      </c>
      <c r="R96" s="150">
        <f t="shared" si="24"/>
        <v>10000</v>
      </c>
      <c r="S96" s="150"/>
      <c r="T96" s="150"/>
      <c r="U96" s="150">
        <v>0</v>
      </c>
      <c r="V96" s="157"/>
      <c r="W96" s="150">
        <v>10000</v>
      </c>
      <c r="X96" s="150">
        <f t="shared" si="25"/>
        <v>0</v>
      </c>
      <c r="Y96" s="150"/>
      <c r="Z96" s="150"/>
      <c r="AA96" s="150">
        <v>0</v>
      </c>
      <c r="AB96" s="157"/>
      <c r="AC96" s="150"/>
    </row>
    <row r="97" spans="1:29" ht="15">
      <c r="A97" s="186"/>
      <c r="B97" s="622"/>
      <c r="C97" s="123" t="s">
        <v>162</v>
      </c>
      <c r="D97" s="15">
        <v>422199</v>
      </c>
      <c r="E97" s="29" t="s">
        <v>163</v>
      </c>
      <c r="F97" s="78">
        <f t="shared" si="22"/>
        <v>15000</v>
      </c>
      <c r="G97" s="78"/>
      <c r="H97" s="78"/>
      <c r="I97" s="78">
        <v>0</v>
      </c>
      <c r="J97" s="129"/>
      <c r="K97" s="78">
        <v>15000</v>
      </c>
      <c r="L97" s="78">
        <f t="shared" si="23"/>
        <v>15000</v>
      </c>
      <c r="M97" s="78"/>
      <c r="N97" s="78"/>
      <c r="O97" s="78">
        <v>0</v>
      </c>
      <c r="P97" s="129"/>
      <c r="Q97" s="78">
        <v>15000</v>
      </c>
      <c r="R97" s="150">
        <f t="shared" si="24"/>
        <v>15000</v>
      </c>
      <c r="S97" s="150"/>
      <c r="T97" s="150"/>
      <c r="U97" s="150">
        <v>0</v>
      </c>
      <c r="V97" s="157"/>
      <c r="W97" s="150">
        <v>15000</v>
      </c>
      <c r="X97" s="150">
        <f t="shared" si="25"/>
        <v>0</v>
      </c>
      <c r="Y97" s="150"/>
      <c r="Z97" s="150"/>
      <c r="AA97" s="150">
        <v>0</v>
      </c>
      <c r="AB97" s="157"/>
      <c r="AC97" s="150"/>
    </row>
    <row r="98" spans="1:29" ht="24">
      <c r="A98" s="186"/>
      <c r="B98" s="622"/>
      <c r="C98" s="122" t="s">
        <v>164</v>
      </c>
      <c r="D98" s="61">
        <v>422200</v>
      </c>
      <c r="E98" s="187" t="s">
        <v>165</v>
      </c>
      <c r="F98" s="78">
        <f t="shared" si="22"/>
        <v>0</v>
      </c>
      <c r="G98" s="78"/>
      <c r="H98" s="78"/>
      <c r="I98" s="78">
        <v>0</v>
      </c>
      <c r="J98" s="129"/>
      <c r="K98" s="78">
        <v>0</v>
      </c>
      <c r="L98" s="78">
        <f t="shared" si="23"/>
        <v>0</v>
      </c>
      <c r="M98" s="78"/>
      <c r="N98" s="78"/>
      <c r="O98" s="78">
        <v>0</v>
      </c>
      <c r="P98" s="129"/>
      <c r="Q98" s="78">
        <v>0</v>
      </c>
      <c r="R98" s="150">
        <f t="shared" si="24"/>
        <v>0</v>
      </c>
      <c r="S98" s="150"/>
      <c r="T98" s="150"/>
      <c r="U98" s="150">
        <v>0</v>
      </c>
      <c r="V98" s="157"/>
      <c r="W98" s="150">
        <v>0</v>
      </c>
      <c r="X98" s="150">
        <f t="shared" si="25"/>
        <v>0</v>
      </c>
      <c r="Y98" s="150"/>
      <c r="Z98" s="150"/>
      <c r="AA98" s="150">
        <v>0</v>
      </c>
      <c r="AB98" s="157"/>
      <c r="AC98" s="150">
        <v>0</v>
      </c>
    </row>
    <row r="99" spans="1:29" ht="15">
      <c r="A99" s="186"/>
      <c r="B99" s="9"/>
      <c r="C99" s="122" t="s">
        <v>166</v>
      </c>
      <c r="D99" s="61">
        <v>422300</v>
      </c>
      <c r="E99" s="187" t="s">
        <v>167</v>
      </c>
      <c r="F99" s="80">
        <f t="shared" si="22"/>
        <v>1375000</v>
      </c>
      <c r="G99" s="80"/>
      <c r="H99" s="80"/>
      <c r="I99" s="80">
        <f>+I100+I101</f>
        <v>1160000</v>
      </c>
      <c r="J99" s="80">
        <f>+J100+J101</f>
        <v>0</v>
      </c>
      <c r="K99" s="80">
        <f>+K100+K101</f>
        <v>215000</v>
      </c>
      <c r="L99" s="80">
        <f t="shared" si="23"/>
        <v>1131000</v>
      </c>
      <c r="M99" s="80">
        <f>+M100+M101</f>
        <v>0</v>
      </c>
      <c r="N99" s="80">
        <f>+N100+N101</f>
        <v>0</v>
      </c>
      <c r="O99" s="80">
        <f>+O100+O101</f>
        <v>981000</v>
      </c>
      <c r="P99" s="80">
        <f>+P100+P101</f>
        <v>0</v>
      </c>
      <c r="Q99" s="80">
        <f>+Q100+Q101</f>
        <v>150000</v>
      </c>
      <c r="R99" s="151">
        <f t="shared" si="24"/>
        <v>1011000</v>
      </c>
      <c r="S99" s="151">
        <f>+S100+S101</f>
        <v>0</v>
      </c>
      <c r="T99" s="151">
        <f>+T100+T101</f>
        <v>0</v>
      </c>
      <c r="U99" s="151">
        <f>+U100+U101</f>
        <v>831000</v>
      </c>
      <c r="V99" s="151">
        <f>+V100+V101</f>
        <v>0</v>
      </c>
      <c r="W99" s="151">
        <f>+W100+W101</f>
        <v>180000</v>
      </c>
      <c r="X99" s="151">
        <f t="shared" si="25"/>
        <v>0</v>
      </c>
      <c r="Y99" s="151">
        <f>+Y100+Y101</f>
        <v>0</v>
      </c>
      <c r="Z99" s="151">
        <f>+Z100+Z101</f>
        <v>0</v>
      </c>
      <c r="AA99" s="151">
        <f>+AA100+AA101</f>
        <v>0</v>
      </c>
      <c r="AB99" s="151">
        <f>+AB100+AB101</f>
        <v>0</v>
      </c>
      <c r="AC99" s="151">
        <f>+AC100+AC101</f>
        <v>0</v>
      </c>
    </row>
    <row r="100" spans="1:29" ht="15">
      <c r="A100" s="186"/>
      <c r="B100" s="9"/>
      <c r="C100" s="123" t="s">
        <v>168</v>
      </c>
      <c r="D100" s="15">
        <v>422311</v>
      </c>
      <c r="E100" s="29" t="s">
        <v>167</v>
      </c>
      <c r="F100" s="78">
        <f t="shared" si="22"/>
        <v>1365000</v>
      </c>
      <c r="G100" s="78"/>
      <c r="H100" s="78"/>
      <c r="I100" s="78">
        <v>1150000</v>
      </c>
      <c r="J100" s="129"/>
      <c r="K100" s="78">
        <v>215000</v>
      </c>
      <c r="L100" s="78">
        <f t="shared" si="23"/>
        <v>1121000</v>
      </c>
      <c r="M100" s="78"/>
      <c r="N100" s="78">
        <v>0</v>
      </c>
      <c r="O100" s="78">
        <v>971000</v>
      </c>
      <c r="P100" s="129"/>
      <c r="Q100" s="78">
        <v>150000</v>
      </c>
      <c r="R100" s="150">
        <f t="shared" si="24"/>
        <v>981000</v>
      </c>
      <c r="S100" s="150"/>
      <c r="T100" s="150">
        <v>0</v>
      </c>
      <c r="U100" s="150">
        <v>831000</v>
      </c>
      <c r="V100" s="157"/>
      <c r="W100" s="150">
        <v>150000</v>
      </c>
      <c r="X100" s="150">
        <f t="shared" si="25"/>
        <v>0</v>
      </c>
      <c r="Y100" s="150"/>
      <c r="Z100" s="150">
        <v>0</v>
      </c>
      <c r="AA100" s="150"/>
      <c r="AB100" s="157"/>
      <c r="AC100" s="150"/>
    </row>
    <row r="101" spans="1:29" ht="15">
      <c r="A101" s="188"/>
      <c r="B101" s="189"/>
      <c r="C101" s="123" t="s">
        <v>169</v>
      </c>
      <c r="D101" s="190">
        <v>422321</v>
      </c>
      <c r="E101" s="191" t="s">
        <v>170</v>
      </c>
      <c r="F101" s="78">
        <f t="shared" si="22"/>
        <v>10000</v>
      </c>
      <c r="G101" s="78"/>
      <c r="H101" s="78"/>
      <c r="I101" s="78">
        <v>10000</v>
      </c>
      <c r="J101" s="129"/>
      <c r="K101" s="78">
        <v>0</v>
      </c>
      <c r="L101" s="78">
        <f t="shared" si="23"/>
        <v>10000</v>
      </c>
      <c r="M101" s="78"/>
      <c r="N101" s="78"/>
      <c r="O101" s="78">
        <v>10000</v>
      </c>
      <c r="P101" s="129"/>
      <c r="Q101" s="78">
        <v>0</v>
      </c>
      <c r="R101" s="213">
        <f t="shared" si="24"/>
        <v>30000</v>
      </c>
      <c r="S101" s="213"/>
      <c r="T101" s="213"/>
      <c r="U101" s="213">
        <v>0</v>
      </c>
      <c r="V101" s="214"/>
      <c r="W101" s="213">
        <v>30000</v>
      </c>
      <c r="X101" s="213">
        <f t="shared" si="25"/>
        <v>0</v>
      </c>
      <c r="Y101" s="213"/>
      <c r="Z101" s="213"/>
      <c r="AA101" s="213">
        <v>0</v>
      </c>
      <c r="AB101" s="214"/>
      <c r="AC101" s="213"/>
    </row>
    <row r="102" spans="1:29" ht="24">
      <c r="A102" s="188"/>
      <c r="B102" s="189"/>
      <c r="C102" s="123" t="s">
        <v>171</v>
      </c>
      <c r="D102" s="190">
        <v>422394</v>
      </c>
      <c r="E102" s="191" t="s">
        <v>172</v>
      </c>
      <c r="F102" s="78"/>
      <c r="G102" s="192"/>
      <c r="H102" s="78"/>
      <c r="I102" s="78">
        <v>0</v>
      </c>
      <c r="J102" s="129"/>
      <c r="K102" s="78">
        <v>0</v>
      </c>
      <c r="L102" s="78"/>
      <c r="M102" s="192"/>
      <c r="N102" s="78"/>
      <c r="O102" s="78">
        <v>0</v>
      </c>
      <c r="P102" s="129"/>
      <c r="Q102" s="78">
        <v>0</v>
      </c>
      <c r="R102" s="213"/>
      <c r="S102" s="219"/>
      <c r="T102" s="213"/>
      <c r="U102" s="213">
        <v>0</v>
      </c>
      <c r="V102" s="214"/>
      <c r="W102" s="213">
        <v>0</v>
      </c>
      <c r="X102" s="213"/>
      <c r="Y102" s="219"/>
      <c r="Z102" s="213"/>
      <c r="AA102" s="213">
        <v>0</v>
      </c>
      <c r="AB102" s="214"/>
      <c r="AC102" s="213">
        <v>0</v>
      </c>
    </row>
    <row r="103" spans="1:29" ht="15">
      <c r="A103" s="72">
        <v>3</v>
      </c>
      <c r="B103" s="113">
        <v>423000</v>
      </c>
      <c r="C103" s="179"/>
      <c r="D103" s="629" t="s">
        <v>173</v>
      </c>
      <c r="E103" s="629"/>
      <c r="F103" s="180">
        <f t="shared" si="22"/>
        <v>9310000</v>
      </c>
      <c r="G103" s="117"/>
      <c r="H103" s="111">
        <f>+H104+H106+H110+H115+H120+H121+H122</f>
        <v>5900000</v>
      </c>
      <c r="I103" s="111">
        <f>+I104+I106+I110+I115+I120+I121+I122+I119</f>
        <v>2275000</v>
      </c>
      <c r="J103" s="111">
        <f>+J104+J106+J110+J115+J120+J121+J122+J119</f>
        <v>0</v>
      </c>
      <c r="K103" s="111">
        <f>+K104+K106+K110+K115+K120+K121+K122+K119</f>
        <v>1135000</v>
      </c>
      <c r="L103" s="180">
        <f>+M103+N103+O103+P103+Q103</f>
        <v>8805000</v>
      </c>
      <c r="M103" s="111">
        <f>+M104+M106+M110+M115+M120+M121+M122</f>
        <v>0</v>
      </c>
      <c r="N103" s="111">
        <f>+N104+N106+N110+N115+N120+N121+N122</f>
        <v>5900000</v>
      </c>
      <c r="O103" s="111">
        <f>+O104+O106+O110+O115+O120+O121+O122+O119</f>
        <v>2025000</v>
      </c>
      <c r="P103" s="111">
        <f>+P104+P106+P110+P115+P120+P121+P122+P119</f>
        <v>0</v>
      </c>
      <c r="Q103" s="111">
        <f>+Q104+Q106+Q110+Q115+Q120+Q121+Q122+Q119</f>
        <v>880000</v>
      </c>
      <c r="R103" s="217">
        <f>+S103+T103+U103+V103+W103</f>
        <v>11841000</v>
      </c>
      <c r="S103" s="148">
        <f>+S104+S106+S110+S115+S120+S121+S122</f>
        <v>0</v>
      </c>
      <c r="T103" s="148">
        <f>+T104+T106+T110+T115+T120+T121+T122</f>
        <v>8000000</v>
      </c>
      <c r="U103" s="148">
        <f>+U104+U106+U110+U115+U120+U121+U122+U119</f>
        <v>2650000</v>
      </c>
      <c r="V103" s="148">
        <f>+V104+V106+V110+V115+V120+V121+V122+V119</f>
        <v>0</v>
      </c>
      <c r="W103" s="148">
        <f>+W104+W106+W110+W115+W120+W121+W122+W119</f>
        <v>1191000</v>
      </c>
      <c r="X103" s="217">
        <f>+Y103+Z103+AA103+AB103+AC103</f>
        <v>0</v>
      </c>
      <c r="Y103" s="148">
        <f>+Y104+Y106+Y110+Y115+Y120+Y121+Y122</f>
        <v>0</v>
      </c>
      <c r="Z103" s="148">
        <f>+Z104+Z106+Z110+Z115+Z120+Z121+Z122</f>
        <v>0</v>
      </c>
      <c r="AA103" s="148">
        <f>+AA104+AA106+AA110+AA115+AA120+AA121+AA122+AA119</f>
        <v>0</v>
      </c>
      <c r="AB103" s="148">
        <f>+AB104+AB106+AB110+AB115+AB120+AB121+AB122+AB119</f>
        <v>0</v>
      </c>
      <c r="AC103" s="148">
        <f>+AC104+AC106+AC110+AC115+AC120+AC121+AC122+AC119</f>
        <v>0</v>
      </c>
    </row>
    <row r="104" spans="1:29" ht="24">
      <c r="A104" s="193"/>
      <c r="B104" s="165"/>
      <c r="C104" s="194" t="s">
        <v>174</v>
      </c>
      <c r="D104" s="20">
        <v>423100</v>
      </c>
      <c r="E104" s="195" t="s">
        <v>175</v>
      </c>
      <c r="F104" s="87">
        <f t="shared" si="22"/>
        <v>0</v>
      </c>
      <c r="G104" s="87"/>
      <c r="H104" s="87">
        <f>H105</f>
        <v>0</v>
      </c>
      <c r="I104" s="87">
        <f>I105</f>
        <v>0</v>
      </c>
      <c r="J104" s="87">
        <f>J105</f>
        <v>0</v>
      </c>
      <c r="K104" s="87">
        <f>K105</f>
        <v>0</v>
      </c>
      <c r="L104" s="87">
        <f>+M104+N104+O104+P104+Q104</f>
        <v>0</v>
      </c>
      <c r="M104" s="87"/>
      <c r="N104" s="87">
        <f>N105</f>
        <v>0</v>
      </c>
      <c r="O104" s="87">
        <f>O105</f>
        <v>0</v>
      </c>
      <c r="P104" s="87">
        <f>P105</f>
        <v>0</v>
      </c>
      <c r="Q104" s="87">
        <f>Q105</f>
        <v>0</v>
      </c>
      <c r="R104" s="153">
        <f>+S104+T104+U104+V104+W104</f>
        <v>0</v>
      </c>
      <c r="S104" s="153"/>
      <c r="T104" s="153">
        <f>T105</f>
        <v>0</v>
      </c>
      <c r="U104" s="153">
        <f>U105</f>
        <v>0</v>
      </c>
      <c r="V104" s="153">
        <f>V105</f>
        <v>0</v>
      </c>
      <c r="W104" s="153">
        <f>W105</f>
        <v>0</v>
      </c>
      <c r="X104" s="153">
        <f>+Y104+Z104+AA104+AB104+AC104</f>
        <v>0</v>
      </c>
      <c r="Y104" s="153"/>
      <c r="Z104" s="153">
        <f>Z105</f>
        <v>0</v>
      </c>
      <c r="AA104" s="153">
        <f>AA105</f>
        <v>0</v>
      </c>
      <c r="AB104" s="153">
        <f>AB105</f>
        <v>0</v>
      </c>
      <c r="AC104" s="153">
        <f>AC105</f>
        <v>0</v>
      </c>
    </row>
    <row r="105" spans="1:29" ht="15">
      <c r="A105" s="196"/>
      <c r="B105" s="108"/>
      <c r="C105" s="122" t="s">
        <v>176</v>
      </c>
      <c r="D105" s="61">
        <v>423191</v>
      </c>
      <c r="E105" s="29" t="s">
        <v>177</v>
      </c>
      <c r="F105" s="78">
        <f>G105+H105+I105+J105+K105</f>
        <v>0</v>
      </c>
      <c r="G105" s="80"/>
      <c r="H105" s="80"/>
      <c r="I105" s="80">
        <v>0</v>
      </c>
      <c r="J105" s="171"/>
      <c r="K105" s="78">
        <v>0</v>
      </c>
      <c r="L105" s="78">
        <f>M105+N105+O105+P105+Q105</f>
        <v>0</v>
      </c>
      <c r="M105" s="80"/>
      <c r="N105" s="80"/>
      <c r="O105" s="80">
        <v>0</v>
      </c>
      <c r="P105" s="171"/>
      <c r="Q105" s="78">
        <v>0</v>
      </c>
      <c r="R105" s="150">
        <f>S105+T105+U105+V105+W105</f>
        <v>0</v>
      </c>
      <c r="S105" s="151"/>
      <c r="T105" s="151"/>
      <c r="U105" s="151">
        <v>0</v>
      </c>
      <c r="V105" s="212"/>
      <c r="W105" s="150">
        <v>0</v>
      </c>
      <c r="X105" s="150">
        <f>Y105+Z105+AA105+AB105+AC105</f>
        <v>0</v>
      </c>
      <c r="Y105" s="151"/>
      <c r="Z105" s="151"/>
      <c r="AA105" s="151">
        <v>0</v>
      </c>
      <c r="AB105" s="212"/>
      <c r="AC105" s="150">
        <v>0</v>
      </c>
    </row>
    <row r="106" spans="1:29" ht="15">
      <c r="A106" s="197"/>
      <c r="B106" s="165"/>
      <c r="C106" s="194" t="s">
        <v>178</v>
      </c>
      <c r="D106" s="20">
        <v>423200</v>
      </c>
      <c r="E106" s="195" t="s">
        <v>179</v>
      </c>
      <c r="F106" s="87">
        <f>+G106+H106+I106+J106+K106</f>
        <v>1855000</v>
      </c>
      <c r="G106" s="87"/>
      <c r="H106" s="87">
        <f>H107+H108+H109</f>
        <v>0</v>
      </c>
      <c r="I106" s="87">
        <f>+I107+I108+I109</f>
        <v>1755000</v>
      </c>
      <c r="J106" s="87">
        <f>+J107+J108+J109</f>
        <v>0</v>
      </c>
      <c r="K106" s="87">
        <f>+K107+K108+K109</f>
        <v>100000</v>
      </c>
      <c r="L106" s="87">
        <f>+M106+N106+O106+P106+Q106</f>
        <v>1705000</v>
      </c>
      <c r="M106" s="87"/>
      <c r="N106" s="87">
        <f>N107+N108+N109</f>
        <v>0</v>
      </c>
      <c r="O106" s="87">
        <f>+O107+O108+O109</f>
        <v>1705000</v>
      </c>
      <c r="P106" s="87">
        <f>+P107+P108+P109</f>
        <v>0</v>
      </c>
      <c r="Q106" s="87">
        <f>+Q107+Q108+Q109</f>
        <v>0</v>
      </c>
      <c r="R106" s="153">
        <f>+S106+T106+U106+V106+W106</f>
        <v>1690000</v>
      </c>
      <c r="S106" s="153"/>
      <c r="T106" s="153">
        <f>T107+T108+T109</f>
        <v>0</v>
      </c>
      <c r="U106" s="153">
        <f>+U107+U108+U109</f>
        <v>1690000</v>
      </c>
      <c r="V106" s="153">
        <f>+V107+V108+V109</f>
        <v>0</v>
      </c>
      <c r="W106" s="153">
        <f>+W107+W108+W109</f>
        <v>0</v>
      </c>
      <c r="X106" s="153">
        <f>+Y106+Z106+AA106+AB106+AC106</f>
        <v>0</v>
      </c>
      <c r="Y106" s="153"/>
      <c r="Z106" s="153">
        <f>Z107+Z108+Z109</f>
        <v>0</v>
      </c>
      <c r="AA106" s="153">
        <f>+AA107+AA108+AA109</f>
        <v>0</v>
      </c>
      <c r="AB106" s="153">
        <f>+AB107+AB108+AB109</f>
        <v>0</v>
      </c>
      <c r="AC106" s="153">
        <f>+AC107+AC108+AC109</f>
        <v>0</v>
      </c>
    </row>
    <row r="107" spans="1:29" ht="15">
      <c r="A107" s="186"/>
      <c r="B107" s="617"/>
      <c r="C107" s="123" t="s">
        <v>180</v>
      </c>
      <c r="D107" s="15">
        <v>423212</v>
      </c>
      <c r="E107" s="29" t="s">
        <v>181</v>
      </c>
      <c r="F107" s="78">
        <f>G107+H107+I107+J107+K107</f>
        <v>1350000</v>
      </c>
      <c r="G107" s="78"/>
      <c r="H107" s="78"/>
      <c r="I107" s="78">
        <v>1350000</v>
      </c>
      <c r="J107" s="129"/>
      <c r="K107" s="78"/>
      <c r="L107" s="78">
        <f>M107+N107+O107+P107+Q107</f>
        <v>1300000</v>
      </c>
      <c r="M107" s="78"/>
      <c r="N107" s="78"/>
      <c r="O107" s="78">
        <v>1300000</v>
      </c>
      <c r="P107" s="129"/>
      <c r="Q107" s="78">
        <v>0</v>
      </c>
      <c r="R107" s="150">
        <f>S107+T107+U107+V107+W107</f>
        <v>1200000</v>
      </c>
      <c r="S107" s="150"/>
      <c r="T107" s="150"/>
      <c r="U107" s="150">
        <v>1200000</v>
      </c>
      <c r="V107" s="157"/>
      <c r="W107" s="150">
        <v>0</v>
      </c>
      <c r="X107" s="150">
        <f>Y107+Z107+AA107+AB107+AC107</f>
        <v>0</v>
      </c>
      <c r="Y107" s="150"/>
      <c r="Z107" s="150"/>
      <c r="AA107" s="150"/>
      <c r="AB107" s="157"/>
      <c r="AC107" s="150">
        <v>0</v>
      </c>
    </row>
    <row r="108" spans="1:29" ht="15">
      <c r="A108" s="186"/>
      <c r="B108" s="617"/>
      <c r="C108" s="123" t="s">
        <v>182</v>
      </c>
      <c r="D108" s="15">
        <v>423221</v>
      </c>
      <c r="E108" s="29" t="s">
        <v>183</v>
      </c>
      <c r="F108" s="78">
        <f>+G108+H108+I108+J108+K108</f>
        <v>20000</v>
      </c>
      <c r="G108" s="78"/>
      <c r="H108" s="78"/>
      <c r="I108" s="78">
        <v>20000</v>
      </c>
      <c r="J108" s="129"/>
      <c r="K108" s="78"/>
      <c r="L108" s="78">
        <f>+M108+N108+O108+P108+Q108</f>
        <v>20000</v>
      </c>
      <c r="M108" s="78"/>
      <c r="N108" s="78"/>
      <c r="O108" s="78">
        <v>20000</v>
      </c>
      <c r="P108" s="129"/>
      <c r="Q108" s="78">
        <v>0</v>
      </c>
      <c r="R108" s="150">
        <f>+S108+T108+U108+V108+W108</f>
        <v>0</v>
      </c>
      <c r="S108" s="150"/>
      <c r="T108" s="150"/>
      <c r="U108" s="150">
        <v>0</v>
      </c>
      <c r="V108" s="157"/>
      <c r="W108" s="150">
        <v>0</v>
      </c>
      <c r="X108" s="150">
        <f>+Y108+Z108+AA108+AB108+AC108</f>
        <v>0</v>
      </c>
      <c r="Y108" s="150"/>
      <c r="Z108" s="150"/>
      <c r="AA108" s="150">
        <v>0</v>
      </c>
      <c r="AB108" s="157"/>
      <c r="AC108" s="150">
        <v>0</v>
      </c>
    </row>
    <row r="109" spans="1:29" ht="15">
      <c r="A109" s="186"/>
      <c r="B109" s="122"/>
      <c r="C109" s="123" t="s">
        <v>184</v>
      </c>
      <c r="D109" s="15">
        <v>4232211</v>
      </c>
      <c r="E109" s="29" t="s">
        <v>185</v>
      </c>
      <c r="F109" s="78">
        <f>G109+H109+I109+J109+K109</f>
        <v>485000</v>
      </c>
      <c r="G109" s="78"/>
      <c r="H109" s="78"/>
      <c r="I109" s="78">
        <v>385000</v>
      </c>
      <c r="J109" s="129"/>
      <c r="K109" s="78">
        <v>100000</v>
      </c>
      <c r="L109" s="78">
        <f>M109+N109+O109+P109+Q109</f>
        <v>385000</v>
      </c>
      <c r="M109" s="78"/>
      <c r="N109" s="78"/>
      <c r="O109" s="78">
        <v>385000</v>
      </c>
      <c r="P109" s="129"/>
      <c r="Q109" s="78">
        <v>0</v>
      </c>
      <c r="R109" s="150">
        <f>S109+T109+U109+V109+W109</f>
        <v>490000</v>
      </c>
      <c r="S109" s="150"/>
      <c r="T109" s="150"/>
      <c r="U109" s="150">
        <v>490000</v>
      </c>
      <c r="V109" s="157"/>
      <c r="W109" s="150">
        <v>0</v>
      </c>
      <c r="X109" s="150">
        <f>Y109+Z109+AA109+AB109+AC109</f>
        <v>0</v>
      </c>
      <c r="Y109" s="150"/>
      <c r="Z109" s="150"/>
      <c r="AA109" s="150"/>
      <c r="AB109" s="157"/>
      <c r="AC109" s="150">
        <v>0</v>
      </c>
    </row>
    <row r="110" spans="1:29" ht="15">
      <c r="A110" s="197"/>
      <c r="B110" s="119"/>
      <c r="C110" s="194" t="s">
        <v>186</v>
      </c>
      <c r="D110" s="20">
        <v>423300</v>
      </c>
      <c r="E110" s="195" t="s">
        <v>187</v>
      </c>
      <c r="F110" s="87">
        <f aca="true" t="shared" si="26" ref="F110:F116">+G110+H110+I110+J110+K110</f>
        <v>720000</v>
      </c>
      <c r="G110" s="87"/>
      <c r="H110" s="87"/>
      <c r="I110" s="87">
        <f>I111+I112+I113</f>
        <v>500000</v>
      </c>
      <c r="J110" s="87">
        <f>J111+J112+J113</f>
        <v>0</v>
      </c>
      <c r="K110" s="87">
        <f>K111+K112+K113</f>
        <v>220000</v>
      </c>
      <c r="L110" s="87">
        <f aca="true" t="shared" si="27" ref="L110:L116">+M110+N110+O110+P110+Q110</f>
        <v>430000</v>
      </c>
      <c r="M110" s="87"/>
      <c r="N110" s="87"/>
      <c r="O110" s="87">
        <f>O111+O112+O113</f>
        <v>300000</v>
      </c>
      <c r="P110" s="87">
        <f>P111+P112+P113</f>
        <v>0</v>
      </c>
      <c r="Q110" s="87">
        <f>Q111+Q112+Q113</f>
        <v>130000</v>
      </c>
      <c r="R110" s="153">
        <f aca="true" t="shared" si="28" ref="R110:R116">+S110+T110+U110+V110+W110</f>
        <v>1280000</v>
      </c>
      <c r="S110" s="153"/>
      <c r="T110" s="153"/>
      <c r="U110" s="153">
        <f>U111+U112+U113</f>
        <v>900000</v>
      </c>
      <c r="V110" s="153">
        <f>V111+V112+V113</f>
        <v>0</v>
      </c>
      <c r="W110" s="153">
        <f>W111+W112+W113</f>
        <v>380000</v>
      </c>
      <c r="X110" s="153">
        <f aca="true" t="shared" si="29" ref="X110:X116">+Y110+Z110+AA110+AB110+AC110</f>
        <v>0</v>
      </c>
      <c r="Y110" s="153"/>
      <c r="Z110" s="153"/>
      <c r="AA110" s="153">
        <f>AA111+AA112+AA113</f>
        <v>0</v>
      </c>
      <c r="AB110" s="153">
        <f>AB111+AB112+AB113</f>
        <v>0</v>
      </c>
      <c r="AC110" s="153">
        <f>AC111+AC112+AC113</f>
        <v>0</v>
      </c>
    </row>
    <row r="111" spans="1:29" ht="15">
      <c r="A111" s="186"/>
      <c r="B111" s="617"/>
      <c r="C111" s="123" t="s">
        <v>188</v>
      </c>
      <c r="D111" s="15">
        <v>423311</v>
      </c>
      <c r="E111" s="29" t="s">
        <v>189</v>
      </c>
      <c r="F111" s="78">
        <f t="shared" si="26"/>
        <v>630000</v>
      </c>
      <c r="G111" s="78"/>
      <c r="H111" s="78"/>
      <c r="I111" s="78">
        <v>500000</v>
      </c>
      <c r="J111" s="129"/>
      <c r="K111" s="78">
        <v>130000</v>
      </c>
      <c r="L111" s="78">
        <f t="shared" si="27"/>
        <v>430000</v>
      </c>
      <c r="M111" s="78"/>
      <c r="N111" s="78"/>
      <c r="O111" s="78">
        <v>300000</v>
      </c>
      <c r="P111" s="129"/>
      <c r="Q111" s="78">
        <v>130000</v>
      </c>
      <c r="R111" s="150">
        <f t="shared" si="28"/>
        <v>1260000</v>
      </c>
      <c r="S111" s="150"/>
      <c r="T111" s="150"/>
      <c r="U111" s="150">
        <v>900000</v>
      </c>
      <c r="V111" s="157"/>
      <c r="W111" s="150">
        <v>360000</v>
      </c>
      <c r="X111" s="150">
        <f t="shared" si="29"/>
        <v>0</v>
      </c>
      <c r="Y111" s="150"/>
      <c r="Z111" s="150"/>
      <c r="AA111" s="150"/>
      <c r="AB111" s="157"/>
      <c r="AC111" s="150"/>
    </row>
    <row r="112" spans="1:29" ht="15">
      <c r="A112" s="186"/>
      <c r="B112" s="617"/>
      <c r="C112" s="123" t="s">
        <v>190</v>
      </c>
      <c r="D112" s="164">
        <v>423321</v>
      </c>
      <c r="E112" s="29" t="s">
        <v>191</v>
      </c>
      <c r="F112" s="78">
        <f t="shared" si="26"/>
        <v>90000</v>
      </c>
      <c r="G112" s="78"/>
      <c r="H112" s="78"/>
      <c r="I112" s="204">
        <v>0</v>
      </c>
      <c r="J112" s="129"/>
      <c r="K112" s="78">
        <v>90000</v>
      </c>
      <c r="L112" s="78">
        <f t="shared" si="27"/>
        <v>0</v>
      </c>
      <c r="M112" s="78"/>
      <c r="N112" s="78"/>
      <c r="O112" s="204">
        <v>0</v>
      </c>
      <c r="P112" s="129"/>
      <c r="Q112" s="78">
        <v>0</v>
      </c>
      <c r="R112" s="150">
        <f t="shared" si="28"/>
        <v>20000</v>
      </c>
      <c r="S112" s="150"/>
      <c r="T112" s="150"/>
      <c r="U112" s="210">
        <v>0</v>
      </c>
      <c r="V112" s="157"/>
      <c r="W112" s="150">
        <v>20000</v>
      </c>
      <c r="X112" s="150">
        <f t="shared" si="29"/>
        <v>0</v>
      </c>
      <c r="Y112" s="150"/>
      <c r="Z112" s="150"/>
      <c r="AA112" s="210">
        <v>0</v>
      </c>
      <c r="AB112" s="157"/>
      <c r="AC112" s="150"/>
    </row>
    <row r="113" spans="1:29" ht="15">
      <c r="A113" s="186"/>
      <c r="B113" s="173"/>
      <c r="C113" s="123" t="s">
        <v>192</v>
      </c>
      <c r="D113" s="164">
        <v>423399</v>
      </c>
      <c r="E113" s="29" t="s">
        <v>193</v>
      </c>
      <c r="F113" s="78">
        <f t="shared" si="26"/>
        <v>0</v>
      </c>
      <c r="G113" s="78"/>
      <c r="H113" s="78"/>
      <c r="I113" s="78">
        <v>0</v>
      </c>
      <c r="J113" s="129"/>
      <c r="K113" s="78">
        <v>0</v>
      </c>
      <c r="L113" s="78">
        <f t="shared" si="27"/>
        <v>0</v>
      </c>
      <c r="M113" s="78"/>
      <c r="N113" s="78"/>
      <c r="O113" s="78">
        <v>0</v>
      </c>
      <c r="P113" s="129"/>
      <c r="Q113" s="78">
        <v>0</v>
      </c>
      <c r="R113" s="150">
        <f t="shared" si="28"/>
        <v>0</v>
      </c>
      <c r="S113" s="150"/>
      <c r="T113" s="150"/>
      <c r="U113" s="150">
        <v>0</v>
      </c>
      <c r="V113" s="157"/>
      <c r="W113" s="150">
        <v>0</v>
      </c>
      <c r="X113" s="150">
        <f t="shared" si="29"/>
        <v>0</v>
      </c>
      <c r="Y113" s="150"/>
      <c r="Z113" s="150"/>
      <c r="AA113" s="150">
        <v>0</v>
      </c>
      <c r="AB113" s="157"/>
      <c r="AC113" s="150">
        <v>0</v>
      </c>
    </row>
    <row r="114" spans="1:29" ht="15">
      <c r="A114" s="186"/>
      <c r="B114" s="166"/>
      <c r="C114" s="123" t="s">
        <v>194</v>
      </c>
      <c r="D114" s="164"/>
      <c r="E114" s="29"/>
      <c r="F114" s="78">
        <f t="shared" si="26"/>
        <v>0</v>
      </c>
      <c r="G114" s="78"/>
      <c r="H114" s="78"/>
      <c r="I114" s="78">
        <v>0</v>
      </c>
      <c r="J114" s="129"/>
      <c r="K114" s="78">
        <v>0</v>
      </c>
      <c r="L114" s="78">
        <f t="shared" si="27"/>
        <v>0</v>
      </c>
      <c r="M114" s="78"/>
      <c r="N114" s="78"/>
      <c r="O114" s="78">
        <v>0</v>
      </c>
      <c r="P114" s="129"/>
      <c r="Q114" s="78">
        <v>0</v>
      </c>
      <c r="R114" s="150">
        <f t="shared" si="28"/>
        <v>0</v>
      </c>
      <c r="S114" s="150"/>
      <c r="T114" s="150"/>
      <c r="U114" s="150">
        <v>0</v>
      </c>
      <c r="V114" s="157"/>
      <c r="W114" s="150">
        <v>0</v>
      </c>
      <c r="X114" s="150">
        <f t="shared" si="29"/>
        <v>0</v>
      </c>
      <c r="Y114" s="150"/>
      <c r="Z114" s="150"/>
      <c r="AA114" s="150">
        <v>0</v>
      </c>
      <c r="AB114" s="157"/>
      <c r="AC114" s="150">
        <v>0</v>
      </c>
    </row>
    <row r="115" spans="1:29" ht="15">
      <c r="A115" s="197"/>
      <c r="B115" s="119"/>
      <c r="C115" s="194" t="s">
        <v>195</v>
      </c>
      <c r="D115" s="20">
        <v>423400</v>
      </c>
      <c r="E115" s="195" t="s">
        <v>196</v>
      </c>
      <c r="F115" s="87">
        <f t="shared" si="26"/>
        <v>10000</v>
      </c>
      <c r="G115" s="87"/>
      <c r="H115" s="87"/>
      <c r="I115" s="87">
        <f>+I116+I117</f>
        <v>10000</v>
      </c>
      <c r="J115" s="87">
        <f>+J116+J117</f>
        <v>0</v>
      </c>
      <c r="K115" s="87">
        <f>+K116+K117</f>
        <v>0</v>
      </c>
      <c r="L115" s="87">
        <f t="shared" si="27"/>
        <v>10000</v>
      </c>
      <c r="M115" s="87"/>
      <c r="N115" s="87"/>
      <c r="O115" s="87">
        <f>+O116+O117</f>
        <v>10000</v>
      </c>
      <c r="P115" s="87">
        <f>+P116+P117</f>
        <v>0</v>
      </c>
      <c r="Q115" s="87">
        <f>+Q116+Q117</f>
        <v>0</v>
      </c>
      <c r="R115" s="153">
        <f t="shared" si="28"/>
        <v>60000</v>
      </c>
      <c r="S115" s="153"/>
      <c r="T115" s="153"/>
      <c r="U115" s="153">
        <f>+U116+U117</f>
        <v>60000</v>
      </c>
      <c r="V115" s="153">
        <f>+V116+V117</f>
        <v>0</v>
      </c>
      <c r="W115" s="153">
        <f>+W116+W117</f>
        <v>0</v>
      </c>
      <c r="X115" s="153">
        <f t="shared" si="29"/>
        <v>0</v>
      </c>
      <c r="Y115" s="153"/>
      <c r="Z115" s="153"/>
      <c r="AA115" s="153">
        <f>+AA116+AA117</f>
        <v>0</v>
      </c>
      <c r="AB115" s="153">
        <f>+AB116+AB117</f>
        <v>0</v>
      </c>
      <c r="AC115" s="153">
        <f>+AC116+AC117</f>
        <v>0</v>
      </c>
    </row>
    <row r="116" spans="1:29" ht="15">
      <c r="A116" s="186"/>
      <c r="B116" s="617"/>
      <c r="C116" s="123" t="s">
        <v>197</v>
      </c>
      <c r="D116" s="15">
        <v>423432</v>
      </c>
      <c r="E116" s="29" t="s">
        <v>198</v>
      </c>
      <c r="F116" s="78">
        <f t="shared" si="26"/>
        <v>10000</v>
      </c>
      <c r="G116" s="78"/>
      <c r="H116" s="78"/>
      <c r="I116" s="78">
        <v>10000</v>
      </c>
      <c r="J116" s="129"/>
      <c r="K116" s="78">
        <v>0</v>
      </c>
      <c r="L116" s="78">
        <f t="shared" si="27"/>
        <v>10000</v>
      </c>
      <c r="M116" s="78"/>
      <c r="N116" s="78"/>
      <c r="O116" s="78">
        <v>10000</v>
      </c>
      <c r="P116" s="129"/>
      <c r="Q116" s="78">
        <v>0</v>
      </c>
      <c r="R116" s="150">
        <f t="shared" si="28"/>
        <v>60000</v>
      </c>
      <c r="S116" s="150"/>
      <c r="T116" s="150"/>
      <c r="U116" s="150">
        <v>60000</v>
      </c>
      <c r="V116" s="157"/>
      <c r="W116" s="150">
        <v>0</v>
      </c>
      <c r="X116" s="150">
        <f t="shared" si="29"/>
        <v>0</v>
      </c>
      <c r="Y116" s="150"/>
      <c r="Z116" s="150"/>
      <c r="AA116" s="150"/>
      <c r="AB116" s="157"/>
      <c r="AC116" s="150">
        <v>0</v>
      </c>
    </row>
    <row r="117" spans="1:29" ht="15">
      <c r="A117" s="186"/>
      <c r="B117" s="617"/>
      <c r="C117" s="123" t="s">
        <v>199</v>
      </c>
      <c r="D117" s="164">
        <v>423421</v>
      </c>
      <c r="E117" s="29" t="s">
        <v>200</v>
      </c>
      <c r="F117" s="78">
        <f>G117+H117+I117+J117+K117</f>
        <v>0</v>
      </c>
      <c r="G117" s="78"/>
      <c r="H117" s="78"/>
      <c r="I117" s="78">
        <v>0</v>
      </c>
      <c r="J117" s="129"/>
      <c r="K117" s="78">
        <v>0</v>
      </c>
      <c r="L117" s="78">
        <f>M117+N117+O117+P117+Q117</f>
        <v>0</v>
      </c>
      <c r="M117" s="78"/>
      <c r="N117" s="78"/>
      <c r="O117" s="78">
        <v>0</v>
      </c>
      <c r="P117" s="129"/>
      <c r="Q117" s="78">
        <v>0</v>
      </c>
      <c r="R117" s="150">
        <f>S117+T117+U117+V117+W117</f>
        <v>0</v>
      </c>
      <c r="S117" s="150"/>
      <c r="T117" s="150"/>
      <c r="U117" s="150">
        <v>0</v>
      </c>
      <c r="V117" s="157"/>
      <c r="W117" s="150">
        <v>0</v>
      </c>
      <c r="X117" s="150">
        <f>Y117+Z117+AA117+AB117+AC117</f>
        <v>0</v>
      </c>
      <c r="Y117" s="150"/>
      <c r="Z117" s="150"/>
      <c r="AA117" s="150"/>
      <c r="AB117" s="157"/>
      <c r="AC117" s="150">
        <v>0</v>
      </c>
    </row>
    <row r="118" spans="1:29" ht="15">
      <c r="A118" s="186"/>
      <c r="B118" s="166"/>
      <c r="C118" s="123" t="s">
        <v>194</v>
      </c>
      <c r="D118" s="164">
        <v>423521</v>
      </c>
      <c r="E118" s="29" t="s">
        <v>201</v>
      </c>
      <c r="F118" s="78">
        <f>+G118+H118+I118+J118+K118</f>
        <v>0</v>
      </c>
      <c r="G118" s="78"/>
      <c r="H118" s="78"/>
      <c r="I118" s="78">
        <v>0</v>
      </c>
      <c r="J118" s="129"/>
      <c r="K118" s="78">
        <v>0</v>
      </c>
      <c r="L118" s="78">
        <f>+M118+N118+O118+P118+Q118</f>
        <v>0</v>
      </c>
      <c r="M118" s="78"/>
      <c r="N118" s="78"/>
      <c r="O118" s="78">
        <v>0</v>
      </c>
      <c r="P118" s="129"/>
      <c r="Q118" s="78">
        <v>0</v>
      </c>
      <c r="R118" s="150">
        <f>+S118+T118+U118+V118+W118</f>
        <v>0</v>
      </c>
      <c r="S118" s="150"/>
      <c r="T118" s="150"/>
      <c r="U118" s="150">
        <v>0</v>
      </c>
      <c r="V118" s="157"/>
      <c r="W118" s="150">
        <v>0</v>
      </c>
      <c r="X118" s="150">
        <f>+Y118+Z118+AA118+AB118+AC118</f>
        <v>0</v>
      </c>
      <c r="Y118" s="150"/>
      <c r="Z118" s="150"/>
      <c r="AA118" s="150">
        <v>0</v>
      </c>
      <c r="AB118" s="157"/>
      <c r="AC118" s="150">
        <v>0</v>
      </c>
    </row>
    <row r="119" spans="1:29" ht="24">
      <c r="A119" s="197"/>
      <c r="B119" s="198"/>
      <c r="C119" s="194" t="s">
        <v>202</v>
      </c>
      <c r="D119" s="176">
        <v>423591</v>
      </c>
      <c r="E119" s="195" t="s">
        <v>91</v>
      </c>
      <c r="F119" s="199">
        <f>+G119+H119+I119+J119+K119</f>
        <v>45000</v>
      </c>
      <c r="G119" s="199"/>
      <c r="H119" s="199"/>
      <c r="I119" s="199">
        <v>0</v>
      </c>
      <c r="J119" s="207"/>
      <c r="K119" s="199">
        <v>45000</v>
      </c>
      <c r="L119" s="199">
        <f>+M119+N119+O119+P119+Q119</f>
        <v>0</v>
      </c>
      <c r="M119" s="199"/>
      <c r="N119" s="199"/>
      <c r="O119" s="199">
        <v>0</v>
      </c>
      <c r="P119" s="207"/>
      <c r="Q119" s="199">
        <v>0</v>
      </c>
      <c r="R119" s="216">
        <f>+S119+T119+U119+V119+W119</f>
        <v>0</v>
      </c>
      <c r="S119" s="216"/>
      <c r="T119" s="216"/>
      <c r="U119" s="216">
        <v>0</v>
      </c>
      <c r="V119" s="220"/>
      <c r="W119" s="216">
        <v>0</v>
      </c>
      <c r="X119" s="216">
        <f>+Y119+Z119+AA119+AB119+AC119</f>
        <v>0</v>
      </c>
      <c r="Y119" s="216"/>
      <c r="Z119" s="216"/>
      <c r="AA119" s="216">
        <v>0</v>
      </c>
      <c r="AB119" s="220"/>
      <c r="AC119" s="216">
        <v>0</v>
      </c>
    </row>
    <row r="120" spans="1:29" ht="15">
      <c r="A120" s="197"/>
      <c r="B120" s="165"/>
      <c r="C120" s="194" t="s">
        <v>203</v>
      </c>
      <c r="D120" s="176">
        <v>423599</v>
      </c>
      <c r="E120" s="195" t="s">
        <v>204</v>
      </c>
      <c r="F120" s="87">
        <f>G120+H120+I120+J120+K120</f>
        <v>6400000</v>
      </c>
      <c r="G120" s="87"/>
      <c r="H120" s="87">
        <v>5900000</v>
      </c>
      <c r="I120" s="87">
        <v>0</v>
      </c>
      <c r="J120" s="121"/>
      <c r="K120" s="87">
        <v>500000</v>
      </c>
      <c r="L120" s="87">
        <f>M120+N120+O120+P120+Q120</f>
        <v>6400000</v>
      </c>
      <c r="M120" s="87"/>
      <c r="N120" s="87">
        <v>5900000</v>
      </c>
      <c r="O120" s="87">
        <v>0</v>
      </c>
      <c r="P120" s="121"/>
      <c r="Q120" s="87">
        <v>500000</v>
      </c>
      <c r="R120" s="153">
        <f>S120+T120+U120+V120+W120</f>
        <v>8630000</v>
      </c>
      <c r="S120" s="153"/>
      <c r="T120" s="153">
        <v>8000000</v>
      </c>
      <c r="U120" s="153">
        <v>0</v>
      </c>
      <c r="V120" s="161"/>
      <c r="W120" s="153">
        <v>630000</v>
      </c>
      <c r="X120" s="153">
        <f>Y120+Z120+AA120+AB120+AC120</f>
        <v>0</v>
      </c>
      <c r="Y120" s="153"/>
      <c r="Z120" s="153"/>
      <c r="AA120" s="153">
        <v>0</v>
      </c>
      <c r="AB120" s="161"/>
      <c r="AC120" s="153"/>
    </row>
    <row r="121" spans="1:29" ht="15">
      <c r="A121" s="197"/>
      <c r="B121" s="165"/>
      <c r="C121" s="194" t="s">
        <v>205</v>
      </c>
      <c r="D121" s="176">
        <v>423711</v>
      </c>
      <c r="E121" s="195" t="s">
        <v>206</v>
      </c>
      <c r="F121" s="87">
        <f>+G121+H121+I121+J121+K121</f>
        <v>100000</v>
      </c>
      <c r="G121" s="87"/>
      <c r="H121" s="87"/>
      <c r="I121" s="87">
        <v>0</v>
      </c>
      <c r="J121" s="121"/>
      <c r="K121" s="87">
        <v>100000</v>
      </c>
      <c r="L121" s="87">
        <f>+M121+N121+O121+P121+Q121</f>
        <v>100000</v>
      </c>
      <c r="M121" s="87"/>
      <c r="N121" s="87"/>
      <c r="O121" s="87">
        <v>0</v>
      </c>
      <c r="P121" s="121"/>
      <c r="Q121" s="87">
        <v>100000</v>
      </c>
      <c r="R121" s="153">
        <f>S121+T121+U121+V121+W121</f>
        <v>100000</v>
      </c>
      <c r="S121" s="153"/>
      <c r="T121" s="153"/>
      <c r="U121" s="153">
        <v>0</v>
      </c>
      <c r="V121" s="161"/>
      <c r="W121" s="153">
        <v>100000</v>
      </c>
      <c r="X121" s="153">
        <f>Y121+Z121+AA121+AB121+AC121</f>
        <v>0</v>
      </c>
      <c r="Y121" s="153"/>
      <c r="Z121" s="153"/>
      <c r="AA121" s="153">
        <v>0</v>
      </c>
      <c r="AB121" s="161"/>
      <c r="AC121" s="153"/>
    </row>
    <row r="122" spans="1:29" ht="15">
      <c r="A122" s="200"/>
      <c r="B122" s="165"/>
      <c r="C122" s="194" t="s">
        <v>207</v>
      </c>
      <c r="D122" s="176">
        <v>423911</v>
      </c>
      <c r="E122" s="195" t="s">
        <v>208</v>
      </c>
      <c r="F122" s="87">
        <f>+G122+H122+I122+J122+K122</f>
        <v>180000</v>
      </c>
      <c r="G122" s="87"/>
      <c r="H122" s="87"/>
      <c r="I122" s="208">
        <v>10000</v>
      </c>
      <c r="J122" s="121"/>
      <c r="K122" s="87">
        <v>170000</v>
      </c>
      <c r="L122" s="87">
        <f>+M122+N122+O122+P122+Q122</f>
        <v>160000</v>
      </c>
      <c r="M122" s="87">
        <v>0</v>
      </c>
      <c r="N122" s="87"/>
      <c r="O122" s="208">
        <v>10000</v>
      </c>
      <c r="P122" s="121"/>
      <c r="Q122" s="87">
        <v>150000</v>
      </c>
      <c r="R122" s="153">
        <f>+S122+T122+U122+V122+W122</f>
        <v>81000</v>
      </c>
      <c r="S122" s="153">
        <v>0</v>
      </c>
      <c r="T122" s="153"/>
      <c r="U122" s="221">
        <v>0</v>
      </c>
      <c r="V122" s="161"/>
      <c r="W122" s="153">
        <v>81000</v>
      </c>
      <c r="X122" s="153">
        <f>+Y122+Z122+AA122+AB122+AC122</f>
        <v>0</v>
      </c>
      <c r="Y122" s="153">
        <v>0</v>
      </c>
      <c r="Z122" s="153"/>
      <c r="AA122" s="221">
        <v>0</v>
      </c>
      <c r="AB122" s="161"/>
      <c r="AC122" s="153"/>
    </row>
    <row r="123" spans="1:29" ht="15">
      <c r="A123" s="110">
        <v>4</v>
      </c>
      <c r="B123" s="113">
        <v>424000</v>
      </c>
      <c r="C123" s="179"/>
      <c r="D123" s="629" t="s">
        <v>209</v>
      </c>
      <c r="E123" s="629"/>
      <c r="F123" s="180">
        <f>+G123+H123+I123+J123+K123</f>
        <v>510000</v>
      </c>
      <c r="G123" s="117">
        <f>+G124</f>
        <v>0</v>
      </c>
      <c r="H123" s="117">
        <f>+H124</f>
        <v>0</v>
      </c>
      <c r="I123" s="117">
        <f>+I124</f>
        <v>510000</v>
      </c>
      <c r="J123" s="117">
        <f>+J124</f>
        <v>0</v>
      </c>
      <c r="K123" s="117">
        <f>+K124</f>
        <v>0</v>
      </c>
      <c r="L123" s="180">
        <f>+M123+N123+O123+P123+Q123</f>
        <v>510000</v>
      </c>
      <c r="M123" s="117">
        <f>+M124</f>
        <v>0</v>
      </c>
      <c r="N123" s="117">
        <f>+N124</f>
        <v>0</v>
      </c>
      <c r="O123" s="117">
        <f>+O124</f>
        <v>510000</v>
      </c>
      <c r="P123" s="117">
        <f>+P124</f>
        <v>0</v>
      </c>
      <c r="Q123" s="117">
        <f>+Q124</f>
        <v>0</v>
      </c>
      <c r="R123" s="217">
        <f>+S123+T123+U123+V123+W123</f>
        <v>580000</v>
      </c>
      <c r="S123" s="160">
        <f>+S124</f>
        <v>0</v>
      </c>
      <c r="T123" s="160">
        <f>+T124</f>
        <v>0</v>
      </c>
      <c r="U123" s="160">
        <f>+U124</f>
        <v>580000</v>
      </c>
      <c r="V123" s="160">
        <f>+V124</f>
        <v>0</v>
      </c>
      <c r="W123" s="160">
        <f>+W124</f>
        <v>0</v>
      </c>
      <c r="X123" s="217">
        <f>+Y123+Z123+AA123+AB123+AC123</f>
        <v>0</v>
      </c>
      <c r="Y123" s="160">
        <f>+Y124</f>
        <v>0</v>
      </c>
      <c r="Z123" s="160">
        <f>+Z124</f>
        <v>0</v>
      </c>
      <c r="AA123" s="160">
        <f>+AA124</f>
        <v>0</v>
      </c>
      <c r="AB123" s="160">
        <f>+AB124</f>
        <v>0</v>
      </c>
      <c r="AC123" s="160">
        <f>+AC124</f>
        <v>0</v>
      </c>
    </row>
    <row r="124" spans="1:29" ht="15">
      <c r="A124" s="193"/>
      <c r="B124" s="119"/>
      <c r="C124" s="194" t="s">
        <v>210</v>
      </c>
      <c r="D124" s="20">
        <v>424300</v>
      </c>
      <c r="E124" s="195" t="s">
        <v>211</v>
      </c>
      <c r="F124" s="199">
        <f>+G124+H124+I124+J124+K124</f>
        <v>510000</v>
      </c>
      <c r="G124" s="87">
        <f>+G125</f>
        <v>0</v>
      </c>
      <c r="H124" s="87">
        <f>H125+H126</f>
        <v>0</v>
      </c>
      <c r="I124" s="87">
        <f>+I125+I126</f>
        <v>510000</v>
      </c>
      <c r="J124" s="87">
        <f>+J125+J126</f>
        <v>0</v>
      </c>
      <c r="K124" s="87">
        <f>+K125+K126</f>
        <v>0</v>
      </c>
      <c r="L124" s="199">
        <f>+M124+N124+O124+P124+Q124</f>
        <v>510000</v>
      </c>
      <c r="M124" s="87">
        <f>+M125</f>
        <v>0</v>
      </c>
      <c r="N124" s="87">
        <f>N125+N126</f>
        <v>0</v>
      </c>
      <c r="O124" s="87">
        <f>+O125+O126</f>
        <v>510000</v>
      </c>
      <c r="P124" s="87">
        <f>+P125+P126</f>
        <v>0</v>
      </c>
      <c r="Q124" s="87">
        <f>+Q125+Q126</f>
        <v>0</v>
      </c>
      <c r="R124" s="216">
        <f>+S124+T124+U124+V124+W124</f>
        <v>580000</v>
      </c>
      <c r="S124" s="153">
        <f>+S125</f>
        <v>0</v>
      </c>
      <c r="T124" s="153">
        <f>T125+T126</f>
        <v>0</v>
      </c>
      <c r="U124" s="153">
        <f>+U125+U126</f>
        <v>580000</v>
      </c>
      <c r="V124" s="153">
        <f>+V125+V126</f>
        <v>0</v>
      </c>
      <c r="W124" s="153">
        <f>+W125+W126+W127</f>
        <v>0</v>
      </c>
      <c r="X124" s="216">
        <f>+Y124+Z124+AA124+AB124+AC124</f>
        <v>0</v>
      </c>
      <c r="Y124" s="153">
        <f>+Y125</f>
        <v>0</v>
      </c>
      <c r="Z124" s="153">
        <f>Z125+Z126</f>
        <v>0</v>
      </c>
      <c r="AA124" s="153">
        <f>+AA125+AA126</f>
        <v>0</v>
      </c>
      <c r="AB124" s="153">
        <f>+AB125+AB126</f>
        <v>0</v>
      </c>
      <c r="AC124" s="153">
        <f>+AC125+AC126+AC127</f>
        <v>0</v>
      </c>
    </row>
    <row r="125" spans="1:29" ht="15">
      <c r="A125" s="201"/>
      <c r="B125" s="173"/>
      <c r="C125" s="123" t="s">
        <v>212</v>
      </c>
      <c r="D125" s="15">
        <v>424331</v>
      </c>
      <c r="E125" s="29" t="s">
        <v>213</v>
      </c>
      <c r="F125" s="78">
        <f>+G125+H125+I125+J125+K125</f>
        <v>500000</v>
      </c>
      <c r="G125" s="78"/>
      <c r="H125" s="78"/>
      <c r="I125" s="78">
        <v>500000</v>
      </c>
      <c r="J125" s="129"/>
      <c r="K125" s="78">
        <v>0</v>
      </c>
      <c r="L125" s="78">
        <f>+M125+N125+O125+P125+Q125</f>
        <v>500000</v>
      </c>
      <c r="M125" s="78"/>
      <c r="N125" s="78"/>
      <c r="O125" s="78">
        <v>500000</v>
      </c>
      <c r="P125" s="129"/>
      <c r="Q125" s="78">
        <v>0</v>
      </c>
      <c r="R125" s="150">
        <f>+S125+T125+U125+V125+W125</f>
        <v>550000</v>
      </c>
      <c r="S125" s="150"/>
      <c r="T125" s="150"/>
      <c r="U125" s="150">
        <v>550000</v>
      </c>
      <c r="V125" s="157"/>
      <c r="W125" s="150">
        <v>0</v>
      </c>
      <c r="X125" s="150">
        <f>+Y125+Z125+AA125+AB125+AC125</f>
        <v>0</v>
      </c>
      <c r="Y125" s="150"/>
      <c r="Z125" s="150"/>
      <c r="AA125" s="150"/>
      <c r="AB125" s="157"/>
      <c r="AC125" s="150">
        <v>0</v>
      </c>
    </row>
    <row r="126" spans="1:29" ht="15">
      <c r="A126" s="201"/>
      <c r="B126" s="173"/>
      <c r="C126" s="123" t="s">
        <v>214</v>
      </c>
      <c r="D126" s="15">
        <v>424311</v>
      </c>
      <c r="E126" s="29" t="s">
        <v>215</v>
      </c>
      <c r="F126" s="78">
        <f>G126+H126+I126+J126+K126</f>
        <v>10000</v>
      </c>
      <c r="G126" s="78"/>
      <c r="H126" s="78"/>
      <c r="I126" s="78">
        <v>10000</v>
      </c>
      <c r="J126" s="129"/>
      <c r="K126" s="78">
        <v>0</v>
      </c>
      <c r="L126" s="78">
        <f>M126+N126+O126+P126+Q126</f>
        <v>10000</v>
      </c>
      <c r="M126" s="78"/>
      <c r="N126" s="78"/>
      <c r="O126" s="78">
        <v>10000</v>
      </c>
      <c r="P126" s="129"/>
      <c r="Q126" s="78">
        <v>0</v>
      </c>
      <c r="R126" s="150">
        <f>S126+T126+U126+V126+W126</f>
        <v>30000</v>
      </c>
      <c r="S126" s="150"/>
      <c r="T126" s="150"/>
      <c r="U126" s="150">
        <v>30000</v>
      </c>
      <c r="V126" s="157"/>
      <c r="W126" s="150">
        <v>0</v>
      </c>
      <c r="X126" s="150">
        <f>Y126+Z126+AA126+AB126+AC126</f>
        <v>0</v>
      </c>
      <c r="Y126" s="150"/>
      <c r="Z126" s="150"/>
      <c r="AA126" s="150"/>
      <c r="AB126" s="157"/>
      <c r="AC126" s="150">
        <v>0</v>
      </c>
    </row>
    <row r="127" spans="1:29" ht="15">
      <c r="A127" s="186"/>
      <c r="B127" s="173"/>
      <c r="C127" s="202" t="s">
        <v>216</v>
      </c>
      <c r="D127" s="15">
        <v>424351</v>
      </c>
      <c r="E127" s="29" t="s">
        <v>217</v>
      </c>
      <c r="F127" s="78"/>
      <c r="G127" s="192"/>
      <c r="H127" s="192"/>
      <c r="I127" s="192"/>
      <c r="J127" s="209"/>
      <c r="K127" s="192"/>
      <c r="L127" s="78"/>
      <c r="M127" s="192"/>
      <c r="N127" s="192"/>
      <c r="O127" s="192"/>
      <c r="P127" s="209"/>
      <c r="Q127" s="192"/>
      <c r="R127" s="150">
        <f>S127+T127+U127+V127+W127</f>
        <v>0</v>
      </c>
      <c r="S127" s="222">
        <v>0</v>
      </c>
      <c r="T127" s="222">
        <v>0</v>
      </c>
      <c r="U127" s="222">
        <v>0</v>
      </c>
      <c r="V127" s="223">
        <v>0</v>
      </c>
      <c r="W127" s="222">
        <v>0</v>
      </c>
      <c r="X127" s="150">
        <f>Y127+Z127+AA127+AB127+AC127</f>
        <v>0</v>
      </c>
      <c r="Y127" s="222">
        <v>0</v>
      </c>
      <c r="Z127" s="222">
        <v>0</v>
      </c>
      <c r="AA127" s="222"/>
      <c r="AB127" s="223">
        <v>0</v>
      </c>
      <c r="AC127" s="222">
        <v>0</v>
      </c>
    </row>
    <row r="128" spans="1:29" ht="15">
      <c r="A128" s="203">
        <v>5</v>
      </c>
      <c r="B128" s="113">
        <v>425000</v>
      </c>
      <c r="C128" s="114"/>
      <c r="D128" s="629" t="s">
        <v>218</v>
      </c>
      <c r="E128" s="629"/>
      <c r="F128" s="180">
        <f aca="true" t="shared" si="30" ref="F128:F146">+G128+H128+I128+J128+K128</f>
        <v>11325000</v>
      </c>
      <c r="G128" s="117">
        <f>+G129+G140+G157+G160+G162</f>
        <v>0</v>
      </c>
      <c r="H128" s="117">
        <f>+H129+H140+H157+H160+H162</f>
        <v>6900000</v>
      </c>
      <c r="I128" s="117">
        <f>+I129+I140</f>
        <v>3515000</v>
      </c>
      <c r="J128" s="117">
        <f>+J129+J140</f>
        <v>0</v>
      </c>
      <c r="K128" s="117">
        <f>+K129+K140</f>
        <v>910000</v>
      </c>
      <c r="L128" s="180">
        <f aca="true" t="shared" si="31" ref="L128:L146">+M128+N128+O128+P128+Q128</f>
        <v>10235000</v>
      </c>
      <c r="M128" s="117">
        <f>+M129+M140</f>
        <v>0</v>
      </c>
      <c r="N128" s="117">
        <f>+N129+N140</f>
        <v>6900000</v>
      </c>
      <c r="O128" s="117">
        <f>+O129+O140</f>
        <v>3235000</v>
      </c>
      <c r="P128" s="117">
        <f>+P129+P140</f>
        <v>0</v>
      </c>
      <c r="Q128" s="117">
        <f>+Q129+Q140</f>
        <v>100000</v>
      </c>
      <c r="R128" s="217">
        <f aca="true" t="shared" si="32" ref="R128:R146">+S128+T128+U128+V128+W128</f>
        <v>13704000</v>
      </c>
      <c r="S128" s="160">
        <f>+S129+S140</f>
        <v>0</v>
      </c>
      <c r="T128" s="160">
        <f>+T129+T140</f>
        <v>9800000</v>
      </c>
      <c r="U128" s="160">
        <f>+U129+U140</f>
        <v>3904000</v>
      </c>
      <c r="V128" s="160">
        <f>+V129+V140</f>
        <v>0</v>
      </c>
      <c r="W128" s="160">
        <f>+W129+W140</f>
        <v>0</v>
      </c>
      <c r="X128" s="217">
        <f aca="true" t="shared" si="33" ref="X128:X146">+Y128+Z128+AA128+AB128+AC128</f>
        <v>0</v>
      </c>
      <c r="Y128" s="160">
        <f>+Y129+Y140</f>
        <v>0</v>
      </c>
      <c r="Z128" s="160">
        <f>+Z129+Z140</f>
        <v>0</v>
      </c>
      <c r="AA128" s="160">
        <f>+AA129+AA140</f>
        <v>0</v>
      </c>
      <c r="AB128" s="160">
        <f>+AB129+AB140</f>
        <v>0</v>
      </c>
      <c r="AC128" s="160">
        <f>+AC129+AC140</f>
        <v>0</v>
      </c>
    </row>
    <row r="129" spans="1:29" ht="24">
      <c r="A129" s="193"/>
      <c r="B129" s="224"/>
      <c r="C129" s="194" t="s">
        <v>219</v>
      </c>
      <c r="D129" s="20">
        <v>425100</v>
      </c>
      <c r="E129" s="195" t="s">
        <v>220</v>
      </c>
      <c r="F129" s="87">
        <f t="shared" si="30"/>
        <v>7670000</v>
      </c>
      <c r="G129" s="225">
        <f>+G130+G131+G132+G133+G134+G135+G136+G138+G139+G137</f>
        <v>0</v>
      </c>
      <c r="H129" s="225">
        <f>+H130+H131+H132+H133+H134+H135+H136+H138+H139+H137</f>
        <v>6900000</v>
      </c>
      <c r="I129" s="225">
        <f>+I130+I131+I132+I133+I134+I135+I136+I138+I139+I137</f>
        <v>260000</v>
      </c>
      <c r="J129" s="225">
        <f>+J130+J131+J132+J133+J134+J135+J136+J138+J139+J137</f>
        <v>0</v>
      </c>
      <c r="K129" s="225">
        <f>+K130+K131+K132+K133+K134+K135+K136+K138+K139+K137</f>
        <v>510000</v>
      </c>
      <c r="L129" s="87">
        <f t="shared" si="31"/>
        <v>7080000</v>
      </c>
      <c r="M129" s="225">
        <f>+M130+M131+M132+M133+M134+M135+M136+M138+M139+M137</f>
        <v>0</v>
      </c>
      <c r="N129" s="225">
        <f>+N130+N131+N132+N133+N134+N135+N136+N138+N139+N137</f>
        <v>6900000</v>
      </c>
      <c r="O129" s="225">
        <f>+O130+O131+O132+O133+O134+O135+O136+O138+O139+O137</f>
        <v>180000</v>
      </c>
      <c r="P129" s="225">
        <f>+P130+P131+P132+P133+P134+P135+P136+P138+P139+P137</f>
        <v>0</v>
      </c>
      <c r="Q129" s="225">
        <f>+Q130+Q131+Q132+Q133+Q134+Q135+Q136+Q138+Q139+Q137</f>
        <v>0</v>
      </c>
      <c r="R129" s="153">
        <f t="shared" si="32"/>
        <v>10073000</v>
      </c>
      <c r="S129" s="249">
        <f>+S130+S131+S132+S133+S134+S135+S136+S138+S139+S137</f>
        <v>0</v>
      </c>
      <c r="T129" s="249">
        <f>+T130+T131+T132+T133+T134+T135+T136+T138+T139+T137</f>
        <v>9800000</v>
      </c>
      <c r="U129" s="249">
        <f>+U130+U131+U132+U133+U134+U135+U136+U138+U139+U137</f>
        <v>273000</v>
      </c>
      <c r="V129" s="249">
        <f>+V130+V131+V132+V133+V134+V135+V136+V138+V139+V137</f>
        <v>0</v>
      </c>
      <c r="W129" s="249">
        <f>+W130+W131+W132+W133+W134+W135+W136+W138+W139+W137</f>
        <v>0</v>
      </c>
      <c r="X129" s="153">
        <f t="shared" si="33"/>
        <v>0</v>
      </c>
      <c r="Y129" s="249">
        <f>+Y130+Y131+Y132+Y133+Y134+Y135+Y136+Y138+Y139+Y137</f>
        <v>0</v>
      </c>
      <c r="Z129" s="249">
        <f>+Z130+Z131+Z132+Z133+Z134+Z135+Z136+Z138+Z139+Z137</f>
        <v>0</v>
      </c>
      <c r="AA129" s="249">
        <f>+AA130+AA131+AA132+AA133+AA134+AA135+AA136+AA138+AA139+AA137</f>
        <v>0</v>
      </c>
      <c r="AB129" s="249">
        <f>+AB130+AB131+AB132+AB133+AB134+AB135+AB136+AB138+AB139+AB137</f>
        <v>0</v>
      </c>
      <c r="AC129" s="249">
        <f>+AC130+AC131+AC132+AC133+AC134+AC135+AC136+AC138+AC139+AC137</f>
        <v>0</v>
      </c>
    </row>
    <row r="130" spans="1:29" ht="15">
      <c r="A130" s="186"/>
      <c r="B130" s="621"/>
      <c r="C130" s="123" t="s">
        <v>221</v>
      </c>
      <c r="D130" s="15">
        <v>425111</v>
      </c>
      <c r="E130" s="29" t="s">
        <v>222</v>
      </c>
      <c r="F130" s="78">
        <f t="shared" si="30"/>
        <v>30000</v>
      </c>
      <c r="G130" s="78"/>
      <c r="H130" s="78"/>
      <c r="I130" s="78">
        <v>0</v>
      </c>
      <c r="J130" s="129"/>
      <c r="K130" s="78">
        <v>30000</v>
      </c>
      <c r="L130" s="78">
        <f t="shared" si="31"/>
        <v>0</v>
      </c>
      <c r="M130" s="78"/>
      <c r="N130" s="78"/>
      <c r="O130" s="78">
        <v>0</v>
      </c>
      <c r="P130" s="129"/>
      <c r="Q130" s="78">
        <v>0</v>
      </c>
      <c r="R130" s="150">
        <f t="shared" si="32"/>
        <v>0</v>
      </c>
      <c r="S130" s="150"/>
      <c r="T130" s="150"/>
      <c r="U130" s="150">
        <v>0</v>
      </c>
      <c r="V130" s="157"/>
      <c r="W130" s="150">
        <v>0</v>
      </c>
      <c r="X130" s="150">
        <f t="shared" si="33"/>
        <v>0</v>
      </c>
      <c r="Y130" s="150"/>
      <c r="Z130" s="150"/>
      <c r="AA130" s="150">
        <v>0</v>
      </c>
      <c r="AB130" s="157"/>
      <c r="AC130" s="150">
        <v>0</v>
      </c>
    </row>
    <row r="131" spans="1:29" ht="15">
      <c r="A131" s="186"/>
      <c r="B131" s="621"/>
      <c r="C131" s="123" t="s">
        <v>223</v>
      </c>
      <c r="D131" s="15">
        <v>425112</v>
      </c>
      <c r="E131" s="29" t="s">
        <v>224</v>
      </c>
      <c r="F131" s="78">
        <f t="shared" si="30"/>
        <v>10000</v>
      </c>
      <c r="G131" s="78"/>
      <c r="H131" s="78"/>
      <c r="I131" s="78">
        <v>0</v>
      </c>
      <c r="J131" s="129"/>
      <c r="K131" s="78">
        <v>10000</v>
      </c>
      <c r="L131" s="78">
        <f t="shared" si="31"/>
        <v>0</v>
      </c>
      <c r="M131" s="78"/>
      <c r="N131" s="78"/>
      <c r="O131" s="78">
        <v>0</v>
      </c>
      <c r="P131" s="129"/>
      <c r="Q131" s="78">
        <v>0</v>
      </c>
      <c r="R131" s="150">
        <f t="shared" si="32"/>
        <v>0</v>
      </c>
      <c r="S131" s="150"/>
      <c r="T131" s="150"/>
      <c r="U131" s="150">
        <v>0</v>
      </c>
      <c r="V131" s="157"/>
      <c r="W131" s="150">
        <v>0</v>
      </c>
      <c r="X131" s="150">
        <f t="shared" si="33"/>
        <v>0</v>
      </c>
      <c r="Y131" s="150"/>
      <c r="Z131" s="150"/>
      <c r="AA131" s="150">
        <v>0</v>
      </c>
      <c r="AB131" s="157"/>
      <c r="AC131" s="150">
        <v>0</v>
      </c>
    </row>
    <row r="132" spans="1:29" ht="15">
      <c r="A132" s="186"/>
      <c r="B132" s="621"/>
      <c r="C132" s="123" t="s">
        <v>225</v>
      </c>
      <c r="D132" s="15">
        <v>425113</v>
      </c>
      <c r="E132" s="29" t="s">
        <v>226</v>
      </c>
      <c r="F132" s="78">
        <f t="shared" si="30"/>
        <v>40000</v>
      </c>
      <c r="G132" s="78"/>
      <c r="H132" s="78"/>
      <c r="I132" s="78">
        <v>20000</v>
      </c>
      <c r="J132" s="129"/>
      <c r="K132" s="78">
        <v>20000</v>
      </c>
      <c r="L132" s="78">
        <f t="shared" si="31"/>
        <v>20000</v>
      </c>
      <c r="M132" s="78"/>
      <c r="N132" s="78"/>
      <c r="O132" s="78">
        <v>20000</v>
      </c>
      <c r="P132" s="129"/>
      <c r="Q132" s="78">
        <v>0</v>
      </c>
      <c r="R132" s="150">
        <f t="shared" si="32"/>
        <v>0</v>
      </c>
      <c r="S132" s="150"/>
      <c r="T132" s="150"/>
      <c r="U132" s="150">
        <v>0</v>
      </c>
      <c r="V132" s="157"/>
      <c r="W132" s="150">
        <v>0</v>
      </c>
      <c r="X132" s="150">
        <f t="shared" si="33"/>
        <v>0</v>
      </c>
      <c r="Y132" s="150"/>
      <c r="Z132" s="150"/>
      <c r="AA132" s="150">
        <v>0</v>
      </c>
      <c r="AB132" s="157"/>
      <c r="AC132" s="150">
        <v>0</v>
      </c>
    </row>
    <row r="133" spans="1:29" ht="15">
      <c r="A133" s="186"/>
      <c r="B133" s="621"/>
      <c r="C133" s="123" t="s">
        <v>227</v>
      </c>
      <c r="D133" s="15">
        <v>425114</v>
      </c>
      <c r="E133" s="29" t="s">
        <v>228</v>
      </c>
      <c r="F133" s="78">
        <f t="shared" si="30"/>
        <v>0</v>
      </c>
      <c r="G133" s="78"/>
      <c r="H133" s="78"/>
      <c r="I133" s="78">
        <v>0</v>
      </c>
      <c r="J133" s="129"/>
      <c r="K133" s="78">
        <v>0</v>
      </c>
      <c r="L133" s="78">
        <f t="shared" si="31"/>
        <v>0</v>
      </c>
      <c r="M133" s="78"/>
      <c r="N133" s="78"/>
      <c r="O133" s="78">
        <v>0</v>
      </c>
      <c r="P133" s="129"/>
      <c r="Q133" s="78">
        <v>0</v>
      </c>
      <c r="R133" s="150">
        <f t="shared" si="32"/>
        <v>0</v>
      </c>
      <c r="S133" s="150"/>
      <c r="T133" s="150"/>
      <c r="U133" s="150">
        <v>0</v>
      </c>
      <c r="V133" s="157"/>
      <c r="W133" s="150">
        <v>0</v>
      </c>
      <c r="X133" s="150">
        <f t="shared" si="33"/>
        <v>0</v>
      </c>
      <c r="Y133" s="150"/>
      <c r="Z133" s="150"/>
      <c r="AA133" s="150">
        <v>0</v>
      </c>
      <c r="AB133" s="157"/>
      <c r="AC133" s="150">
        <v>0</v>
      </c>
    </row>
    <row r="134" spans="1:29" ht="15">
      <c r="A134" s="186"/>
      <c r="B134" s="621"/>
      <c r="C134" s="123" t="s">
        <v>229</v>
      </c>
      <c r="D134" s="15">
        <v>425115</v>
      </c>
      <c r="E134" s="29" t="s">
        <v>230</v>
      </c>
      <c r="F134" s="78">
        <f t="shared" si="30"/>
        <v>150000</v>
      </c>
      <c r="G134" s="78"/>
      <c r="H134" s="78"/>
      <c r="I134" s="78">
        <v>100000</v>
      </c>
      <c r="J134" s="129"/>
      <c r="K134" s="78">
        <v>50000</v>
      </c>
      <c r="L134" s="78">
        <f t="shared" si="31"/>
        <v>50000</v>
      </c>
      <c r="M134" s="78"/>
      <c r="N134" s="78"/>
      <c r="O134" s="78">
        <v>50000</v>
      </c>
      <c r="P134" s="129"/>
      <c r="Q134" s="78">
        <v>0</v>
      </c>
      <c r="R134" s="150">
        <f t="shared" si="32"/>
        <v>0</v>
      </c>
      <c r="S134" s="150"/>
      <c r="T134" s="150"/>
      <c r="U134" s="250">
        <v>0</v>
      </c>
      <c r="V134" s="157"/>
      <c r="W134" s="150">
        <v>0</v>
      </c>
      <c r="X134" s="150">
        <f t="shared" si="33"/>
        <v>0</v>
      </c>
      <c r="Y134" s="150"/>
      <c r="Z134" s="150"/>
      <c r="AA134" s="250">
        <v>0</v>
      </c>
      <c r="AB134" s="157"/>
      <c r="AC134" s="150">
        <v>0</v>
      </c>
    </row>
    <row r="135" spans="1:29" ht="15">
      <c r="A135" s="186"/>
      <c r="B135" s="621"/>
      <c r="C135" s="123" t="s">
        <v>231</v>
      </c>
      <c r="D135" s="15">
        <v>425116</v>
      </c>
      <c r="E135" s="29" t="s">
        <v>232</v>
      </c>
      <c r="F135" s="78">
        <f t="shared" si="30"/>
        <v>90000</v>
      </c>
      <c r="G135" s="78"/>
      <c r="H135" s="78"/>
      <c r="I135" s="78">
        <v>40000</v>
      </c>
      <c r="J135" s="129"/>
      <c r="K135" s="78">
        <v>50000</v>
      </c>
      <c r="L135" s="78">
        <f t="shared" si="31"/>
        <v>40000</v>
      </c>
      <c r="M135" s="78"/>
      <c r="N135" s="78"/>
      <c r="O135" s="78">
        <v>40000</v>
      </c>
      <c r="P135" s="129"/>
      <c r="Q135" s="78">
        <v>0</v>
      </c>
      <c r="R135" s="150">
        <f t="shared" si="32"/>
        <v>25000</v>
      </c>
      <c r="S135" s="150"/>
      <c r="T135" s="150"/>
      <c r="U135" s="250">
        <v>25000</v>
      </c>
      <c r="V135" s="157"/>
      <c r="W135" s="150">
        <v>0</v>
      </c>
      <c r="X135" s="150">
        <f t="shared" si="33"/>
        <v>0</v>
      </c>
      <c r="Y135" s="150"/>
      <c r="Z135" s="150"/>
      <c r="AA135" s="250"/>
      <c r="AB135" s="157"/>
      <c r="AC135" s="150">
        <v>0</v>
      </c>
    </row>
    <row r="136" spans="1:29" ht="15">
      <c r="A136" s="186"/>
      <c r="B136" s="621"/>
      <c r="C136" s="123" t="s">
        <v>233</v>
      </c>
      <c r="D136" s="15">
        <v>425117</v>
      </c>
      <c r="E136" s="29" t="s">
        <v>234</v>
      </c>
      <c r="F136" s="78">
        <f t="shared" si="30"/>
        <v>250000</v>
      </c>
      <c r="G136" s="78"/>
      <c r="H136" s="78"/>
      <c r="I136" s="78">
        <v>100000</v>
      </c>
      <c r="J136" s="129"/>
      <c r="K136" s="78">
        <v>150000</v>
      </c>
      <c r="L136" s="78">
        <f t="shared" si="31"/>
        <v>70000</v>
      </c>
      <c r="M136" s="78"/>
      <c r="N136" s="78"/>
      <c r="O136" s="78">
        <v>70000</v>
      </c>
      <c r="P136" s="129"/>
      <c r="Q136" s="78">
        <v>0</v>
      </c>
      <c r="R136" s="150">
        <f t="shared" si="32"/>
        <v>150000</v>
      </c>
      <c r="S136" s="150"/>
      <c r="T136" s="150"/>
      <c r="U136" s="250">
        <v>150000</v>
      </c>
      <c r="V136" s="157"/>
      <c r="W136" s="150">
        <v>0</v>
      </c>
      <c r="X136" s="150">
        <f t="shared" si="33"/>
        <v>0</v>
      </c>
      <c r="Y136" s="150"/>
      <c r="Z136" s="150"/>
      <c r="AA136" s="250"/>
      <c r="AB136" s="157"/>
      <c r="AC136" s="150">
        <v>0</v>
      </c>
    </row>
    <row r="137" spans="1:29" ht="15">
      <c r="A137" s="186"/>
      <c r="B137" s="621"/>
      <c r="C137" s="123" t="s">
        <v>235</v>
      </c>
      <c r="D137" s="15">
        <v>425118</v>
      </c>
      <c r="E137" s="29" t="s">
        <v>236</v>
      </c>
      <c r="F137" s="78">
        <f t="shared" si="30"/>
        <v>0</v>
      </c>
      <c r="G137" s="78"/>
      <c r="H137" s="78"/>
      <c r="I137" s="78">
        <v>0</v>
      </c>
      <c r="J137" s="129"/>
      <c r="K137" s="78">
        <v>0</v>
      </c>
      <c r="L137" s="78">
        <f t="shared" si="31"/>
        <v>0</v>
      </c>
      <c r="M137" s="78"/>
      <c r="N137" s="78"/>
      <c r="O137" s="78">
        <v>0</v>
      </c>
      <c r="P137" s="129"/>
      <c r="Q137" s="78">
        <v>0</v>
      </c>
      <c r="R137" s="150">
        <f t="shared" si="32"/>
        <v>0</v>
      </c>
      <c r="S137" s="150"/>
      <c r="T137" s="150"/>
      <c r="U137" s="150">
        <v>0</v>
      </c>
      <c r="V137" s="157"/>
      <c r="W137" s="150">
        <v>0</v>
      </c>
      <c r="X137" s="150">
        <f t="shared" si="33"/>
        <v>0</v>
      </c>
      <c r="Y137" s="150"/>
      <c r="Z137" s="150"/>
      <c r="AA137" s="150"/>
      <c r="AB137" s="157"/>
      <c r="AC137" s="150">
        <v>0</v>
      </c>
    </row>
    <row r="138" spans="1:29" ht="24">
      <c r="A138" s="186"/>
      <c r="B138" s="621"/>
      <c r="C138" s="123" t="s">
        <v>237</v>
      </c>
      <c r="D138" s="15">
        <v>425119</v>
      </c>
      <c r="E138" s="29" t="s">
        <v>238</v>
      </c>
      <c r="F138" s="78">
        <f t="shared" si="30"/>
        <v>7100000</v>
      </c>
      <c r="G138" s="78"/>
      <c r="H138" s="78">
        <v>6900000</v>
      </c>
      <c r="I138" s="78">
        <v>0</v>
      </c>
      <c r="J138" s="129"/>
      <c r="K138" s="78">
        <v>200000</v>
      </c>
      <c r="L138" s="78">
        <f t="shared" si="31"/>
        <v>6900000</v>
      </c>
      <c r="M138" s="78">
        <v>0</v>
      </c>
      <c r="N138" s="78">
        <v>6900000</v>
      </c>
      <c r="O138" s="78">
        <v>0</v>
      </c>
      <c r="P138" s="129"/>
      <c r="Q138" s="78">
        <v>0</v>
      </c>
      <c r="R138" s="150">
        <f t="shared" si="32"/>
        <v>9898000</v>
      </c>
      <c r="S138" s="150">
        <v>0</v>
      </c>
      <c r="T138" s="150">
        <v>9800000</v>
      </c>
      <c r="U138" s="150">
        <v>98000</v>
      </c>
      <c r="V138" s="157"/>
      <c r="W138" s="150">
        <v>0</v>
      </c>
      <c r="X138" s="150">
        <f t="shared" si="33"/>
        <v>0</v>
      </c>
      <c r="Y138" s="150">
        <v>0</v>
      </c>
      <c r="Z138" s="150"/>
      <c r="AA138" s="150"/>
      <c r="AB138" s="157"/>
      <c r="AC138" s="150">
        <v>0</v>
      </c>
    </row>
    <row r="139" spans="1:29" ht="15">
      <c r="A139" s="186"/>
      <c r="B139" s="621"/>
      <c r="C139" s="123" t="s">
        <v>239</v>
      </c>
      <c r="D139" s="15">
        <v>425191</v>
      </c>
      <c r="E139" s="29" t="s">
        <v>240</v>
      </c>
      <c r="F139" s="78">
        <f t="shared" si="30"/>
        <v>0</v>
      </c>
      <c r="G139" s="78"/>
      <c r="H139" s="78"/>
      <c r="I139" s="78">
        <v>0</v>
      </c>
      <c r="J139" s="129"/>
      <c r="K139" s="78">
        <v>0</v>
      </c>
      <c r="L139" s="78">
        <f t="shared" si="31"/>
        <v>0</v>
      </c>
      <c r="M139" s="78"/>
      <c r="N139" s="78"/>
      <c r="O139" s="78">
        <v>0</v>
      </c>
      <c r="P139" s="129"/>
      <c r="Q139" s="78">
        <v>0</v>
      </c>
      <c r="R139" s="150">
        <f t="shared" si="32"/>
        <v>0</v>
      </c>
      <c r="S139" s="150"/>
      <c r="T139" s="150"/>
      <c r="U139" s="150"/>
      <c r="V139" s="157"/>
      <c r="W139" s="150">
        <v>0</v>
      </c>
      <c r="X139" s="150">
        <f t="shared" si="33"/>
        <v>0</v>
      </c>
      <c r="Y139" s="150"/>
      <c r="Z139" s="150"/>
      <c r="AA139" s="150"/>
      <c r="AB139" s="157"/>
      <c r="AC139" s="150">
        <v>0</v>
      </c>
    </row>
    <row r="140" spans="1:29" ht="15">
      <c r="A140" s="197"/>
      <c r="B140" s="226"/>
      <c r="C140" s="194" t="s">
        <v>241</v>
      </c>
      <c r="D140" s="20">
        <v>425200</v>
      </c>
      <c r="E140" s="195" t="s">
        <v>242</v>
      </c>
      <c r="F140" s="87">
        <f t="shared" si="30"/>
        <v>3655000</v>
      </c>
      <c r="G140" s="25">
        <f>+G141+G148+G157+G160+G162</f>
        <v>0</v>
      </c>
      <c r="H140" s="25">
        <f>+H141+H148+H157+H160+H162</f>
        <v>0</v>
      </c>
      <c r="I140" s="246">
        <f>+I141+I148+I157+I160+I162+I158+I159+I161</f>
        <v>3255000</v>
      </c>
      <c r="J140" s="246">
        <f>+J141+J148+J157+J160+J162+J158+J159+J161</f>
        <v>0</v>
      </c>
      <c r="K140" s="246">
        <f>+K141+K148+K157+K160+K162+K158+K159+K161</f>
        <v>400000</v>
      </c>
      <c r="L140" s="87">
        <f t="shared" si="31"/>
        <v>3155000</v>
      </c>
      <c r="M140" s="246">
        <f>+M141+M148+M157+M160+M162+M158+M159+M161</f>
        <v>0</v>
      </c>
      <c r="N140" s="246">
        <f>+N141+N148+N157+N160+N162+N158+N159+N161</f>
        <v>0</v>
      </c>
      <c r="O140" s="246">
        <f>+O141+O148+O157+O160+O162+O158+O159+O161</f>
        <v>3055000</v>
      </c>
      <c r="P140" s="246">
        <f>+P141+P148+P157+P160+P162+P158+P159+P161</f>
        <v>0</v>
      </c>
      <c r="Q140" s="246">
        <f>+Q141+Q148+Q157+Q160+Q162+Q158+Q159+Q161</f>
        <v>100000</v>
      </c>
      <c r="R140" s="153">
        <f t="shared" si="32"/>
        <v>3631000</v>
      </c>
      <c r="S140" s="251">
        <f>+S141+S148+S157+S160+S162+S158+S159+S161</f>
        <v>0</v>
      </c>
      <c r="T140" s="251">
        <f>+T141+T148+T157+T160+T162+T158+T159+T161</f>
        <v>0</v>
      </c>
      <c r="U140" s="251">
        <f>+U141+U148+U157+U160+U162+U158+U159+U161</f>
        <v>3631000</v>
      </c>
      <c r="V140" s="251">
        <f>+V141+V148+V157+V160+V162+V158+V159+V161</f>
        <v>0</v>
      </c>
      <c r="W140" s="251">
        <f>+W141+W148+W157+W160+W162+W158+W159+W161</f>
        <v>0</v>
      </c>
      <c r="X140" s="153">
        <f t="shared" si="33"/>
        <v>0</v>
      </c>
      <c r="Y140" s="251">
        <f>+Y141+Y148+Y157+Y160+Y162+Y158+Y159+Y161</f>
        <v>0</v>
      </c>
      <c r="Z140" s="251">
        <f>+Z141+Z148+Z157+Z160+Z162+Z158+Z159+Z161</f>
        <v>0</v>
      </c>
      <c r="AA140" s="251">
        <f>+AA141+AA148+AA157+AA160+AA162+AA158+AA159+AA161</f>
        <v>0</v>
      </c>
      <c r="AB140" s="251">
        <f>+AB141+AB148+AB157+AB160+AB162+AB158+AB159+AB161</f>
        <v>0</v>
      </c>
      <c r="AC140" s="251">
        <f>+AC141+AC148+AC157+AC160+AC162+AC158+AC159+AC161</f>
        <v>0</v>
      </c>
    </row>
    <row r="141" spans="1:29" ht="15">
      <c r="A141" s="227"/>
      <c r="B141" s="228"/>
      <c r="C141" s="229" t="s">
        <v>243</v>
      </c>
      <c r="D141" s="230">
        <v>425210</v>
      </c>
      <c r="E141" s="231" t="s">
        <v>244</v>
      </c>
      <c r="F141" s="232">
        <f t="shared" si="30"/>
        <v>2840000</v>
      </c>
      <c r="G141" s="233">
        <f>+G142+G144+G145+G147</f>
        <v>0</v>
      </c>
      <c r="H141" s="233">
        <f>+H142+H144+H145+H147</f>
        <v>0</v>
      </c>
      <c r="I141" s="233">
        <f>+I142+I144+I145+I147+I146+I143</f>
        <v>2440000</v>
      </c>
      <c r="J141" s="233">
        <f>+J142+J144+J145+J147+J146+J143</f>
        <v>0</v>
      </c>
      <c r="K141" s="233">
        <f>+K142+K144+K145+K147+K146+K143</f>
        <v>400000</v>
      </c>
      <c r="L141" s="232">
        <f t="shared" si="31"/>
        <v>2390000</v>
      </c>
      <c r="M141" s="233">
        <f>+M142+M144+M145+M147</f>
        <v>0</v>
      </c>
      <c r="N141" s="233">
        <f>+N142+N144+N145+N147</f>
        <v>0</v>
      </c>
      <c r="O141" s="233">
        <f>+O142+O144+O145+O147+O146+O143</f>
        <v>2340000</v>
      </c>
      <c r="P141" s="233">
        <f>+P142+P144+P145+P147+P146+P143</f>
        <v>0</v>
      </c>
      <c r="Q141" s="233">
        <f>+Q142+Q144+Q145+Q147+Q146+Q143</f>
        <v>50000</v>
      </c>
      <c r="R141" s="252">
        <f t="shared" si="32"/>
        <v>2482000</v>
      </c>
      <c r="S141" s="253">
        <f>+S142+S144+S145+S147</f>
        <v>0</v>
      </c>
      <c r="T141" s="253">
        <f>+T142+T144+T145+T147</f>
        <v>0</v>
      </c>
      <c r="U141" s="253">
        <f>+U142+U144+U145+U147+U146+U143</f>
        <v>2482000</v>
      </c>
      <c r="V141" s="253">
        <f>+V142+V144+V145+V147+V146+V143</f>
        <v>0</v>
      </c>
      <c r="W141" s="253">
        <f>+W142+W144+W145+W147+W146+W143</f>
        <v>0</v>
      </c>
      <c r="X141" s="252">
        <f t="shared" si="33"/>
        <v>0</v>
      </c>
      <c r="Y141" s="253">
        <f>+Y142+Y144+Y145+Y147</f>
        <v>0</v>
      </c>
      <c r="Z141" s="253">
        <f>+Z142+Z144+Z145+Z147</f>
        <v>0</v>
      </c>
      <c r="AA141" s="253">
        <f>+AA142+AA144+AA145+AA147+AA146+AA143</f>
        <v>0</v>
      </c>
      <c r="AB141" s="253">
        <f>+AB142+AB144+AB145+AB147+AB146+AB143</f>
        <v>0</v>
      </c>
      <c r="AC141" s="253">
        <f>+AC142+AC144+AC145+AC147+AC146+AC143</f>
        <v>0</v>
      </c>
    </row>
    <row r="142" spans="1:29" ht="15">
      <c r="A142" s="186"/>
      <c r="B142" s="622"/>
      <c r="C142" s="123" t="s">
        <v>245</v>
      </c>
      <c r="D142" s="15">
        <v>425211</v>
      </c>
      <c r="E142" s="29" t="s">
        <v>246</v>
      </c>
      <c r="F142" s="78">
        <f t="shared" si="30"/>
        <v>260000</v>
      </c>
      <c r="G142" s="78"/>
      <c r="H142" s="78"/>
      <c r="I142" s="78">
        <v>260000</v>
      </c>
      <c r="J142" s="129"/>
      <c r="K142" s="78">
        <v>0</v>
      </c>
      <c r="L142" s="78">
        <f t="shared" si="31"/>
        <v>160000</v>
      </c>
      <c r="M142" s="78"/>
      <c r="N142" s="78"/>
      <c r="O142" s="78">
        <v>160000</v>
      </c>
      <c r="P142" s="129"/>
      <c r="Q142" s="78">
        <v>0</v>
      </c>
      <c r="R142" s="150">
        <f t="shared" si="32"/>
        <v>200000</v>
      </c>
      <c r="S142" s="150"/>
      <c r="T142" s="150"/>
      <c r="U142" s="150">
        <v>200000</v>
      </c>
      <c r="V142" s="157"/>
      <c r="W142" s="150">
        <v>0</v>
      </c>
      <c r="X142" s="150">
        <f t="shared" si="33"/>
        <v>0</v>
      </c>
      <c r="Y142" s="150"/>
      <c r="Z142" s="150"/>
      <c r="AA142" s="150"/>
      <c r="AB142" s="157"/>
      <c r="AC142" s="150">
        <v>0</v>
      </c>
    </row>
    <row r="143" spans="1:29" ht="15">
      <c r="A143" s="186"/>
      <c r="B143" s="622"/>
      <c r="C143" s="123" t="s">
        <v>247</v>
      </c>
      <c r="D143" s="15">
        <v>42521101</v>
      </c>
      <c r="E143" s="29" t="s">
        <v>248</v>
      </c>
      <c r="F143" s="78">
        <f t="shared" si="30"/>
        <v>2470000</v>
      </c>
      <c r="G143" s="78">
        <v>0</v>
      </c>
      <c r="H143" s="78">
        <v>0</v>
      </c>
      <c r="I143" s="78">
        <v>2100000</v>
      </c>
      <c r="J143" s="129">
        <v>0</v>
      </c>
      <c r="K143" s="78">
        <v>370000</v>
      </c>
      <c r="L143" s="78">
        <f t="shared" si="31"/>
        <v>2100000</v>
      </c>
      <c r="M143" s="78">
        <v>0</v>
      </c>
      <c r="N143" s="78">
        <v>0</v>
      </c>
      <c r="O143" s="78">
        <v>2100000</v>
      </c>
      <c r="P143" s="129">
        <v>0</v>
      </c>
      <c r="Q143" s="78">
        <v>0</v>
      </c>
      <c r="R143" s="150">
        <f t="shared" si="32"/>
        <v>2150000</v>
      </c>
      <c r="S143" s="150">
        <v>0</v>
      </c>
      <c r="T143" s="150">
        <v>0</v>
      </c>
      <c r="U143" s="150">
        <v>2150000</v>
      </c>
      <c r="V143" s="157">
        <v>0</v>
      </c>
      <c r="W143" s="150">
        <v>0</v>
      </c>
      <c r="X143" s="150">
        <f t="shared" si="33"/>
        <v>0</v>
      </c>
      <c r="Y143" s="150">
        <v>0</v>
      </c>
      <c r="Z143" s="150">
        <v>0</v>
      </c>
      <c r="AA143" s="150"/>
      <c r="AB143" s="157">
        <v>0</v>
      </c>
      <c r="AC143" s="150">
        <v>0</v>
      </c>
    </row>
    <row r="144" spans="1:29" ht="15">
      <c r="A144" s="186"/>
      <c r="B144" s="622"/>
      <c r="C144" s="123" t="s">
        <v>249</v>
      </c>
      <c r="D144" s="15">
        <v>425212</v>
      </c>
      <c r="E144" s="29" t="s">
        <v>250</v>
      </c>
      <c r="F144" s="78">
        <f t="shared" si="30"/>
        <v>50000</v>
      </c>
      <c r="G144" s="78"/>
      <c r="H144" s="78"/>
      <c r="I144" s="78">
        <v>50000</v>
      </c>
      <c r="J144" s="129"/>
      <c r="K144" s="78">
        <v>0</v>
      </c>
      <c r="L144" s="78">
        <f t="shared" si="31"/>
        <v>50000</v>
      </c>
      <c r="M144" s="78"/>
      <c r="N144" s="78"/>
      <c r="O144" s="78">
        <v>50000</v>
      </c>
      <c r="P144" s="129"/>
      <c r="Q144" s="78">
        <v>0</v>
      </c>
      <c r="R144" s="150">
        <f t="shared" si="32"/>
        <v>50000</v>
      </c>
      <c r="S144" s="150"/>
      <c r="T144" s="150"/>
      <c r="U144" s="150">
        <v>50000</v>
      </c>
      <c r="V144" s="157"/>
      <c r="W144" s="150">
        <v>0</v>
      </c>
      <c r="X144" s="150">
        <f t="shared" si="33"/>
        <v>0</v>
      </c>
      <c r="Y144" s="150"/>
      <c r="Z144" s="150"/>
      <c r="AA144" s="150"/>
      <c r="AB144" s="157"/>
      <c r="AC144" s="150">
        <v>0</v>
      </c>
    </row>
    <row r="145" spans="1:29" ht="15">
      <c r="A145" s="186"/>
      <c r="B145" s="622"/>
      <c r="C145" s="123" t="s">
        <v>251</v>
      </c>
      <c r="D145" s="15">
        <v>425213</v>
      </c>
      <c r="E145" s="29" t="s">
        <v>252</v>
      </c>
      <c r="F145" s="78">
        <f t="shared" si="30"/>
        <v>20000</v>
      </c>
      <c r="G145" s="78"/>
      <c r="H145" s="78"/>
      <c r="I145" s="78">
        <v>20000</v>
      </c>
      <c r="J145" s="129"/>
      <c r="K145" s="78">
        <v>0</v>
      </c>
      <c r="L145" s="78">
        <f t="shared" si="31"/>
        <v>20000</v>
      </c>
      <c r="M145" s="78"/>
      <c r="N145" s="78"/>
      <c r="O145" s="78">
        <v>20000</v>
      </c>
      <c r="P145" s="129"/>
      <c r="Q145" s="78">
        <v>0</v>
      </c>
      <c r="R145" s="150">
        <f t="shared" si="32"/>
        <v>80000</v>
      </c>
      <c r="S145" s="150"/>
      <c r="T145" s="150"/>
      <c r="U145" s="150">
        <v>80000</v>
      </c>
      <c r="V145" s="157"/>
      <c r="W145" s="150">
        <v>0</v>
      </c>
      <c r="X145" s="150">
        <f t="shared" si="33"/>
        <v>0</v>
      </c>
      <c r="Y145" s="150"/>
      <c r="Z145" s="150"/>
      <c r="AA145" s="150"/>
      <c r="AB145" s="157"/>
      <c r="AC145" s="150">
        <v>0</v>
      </c>
    </row>
    <row r="146" spans="1:29" ht="15">
      <c r="A146" s="186"/>
      <c r="B146" s="622"/>
      <c r="C146" s="123" t="s">
        <v>253</v>
      </c>
      <c r="D146" s="15">
        <v>425219</v>
      </c>
      <c r="E146" s="29" t="s">
        <v>254</v>
      </c>
      <c r="F146" s="78">
        <f t="shared" si="30"/>
        <v>0</v>
      </c>
      <c r="G146" s="78"/>
      <c r="H146" s="78"/>
      <c r="I146" s="78">
        <v>0</v>
      </c>
      <c r="J146" s="129"/>
      <c r="K146" s="78">
        <v>0</v>
      </c>
      <c r="L146" s="78">
        <f t="shared" si="31"/>
        <v>0</v>
      </c>
      <c r="M146" s="78"/>
      <c r="N146" s="78"/>
      <c r="O146" s="78">
        <v>0</v>
      </c>
      <c r="P146" s="129"/>
      <c r="Q146" s="78">
        <v>0</v>
      </c>
      <c r="R146" s="150">
        <f t="shared" si="32"/>
        <v>0</v>
      </c>
      <c r="S146" s="150"/>
      <c r="T146" s="150"/>
      <c r="U146" s="150">
        <v>0</v>
      </c>
      <c r="V146" s="157"/>
      <c r="W146" s="150">
        <v>0</v>
      </c>
      <c r="X146" s="150">
        <f t="shared" si="33"/>
        <v>0</v>
      </c>
      <c r="Y146" s="150"/>
      <c r="Z146" s="150"/>
      <c r="AA146" s="150"/>
      <c r="AB146" s="157"/>
      <c r="AC146" s="150">
        <v>0</v>
      </c>
    </row>
    <row r="147" spans="1:29" ht="24">
      <c r="A147" s="186"/>
      <c r="B147" s="622"/>
      <c r="C147" s="123" t="s">
        <v>255</v>
      </c>
      <c r="D147" s="164">
        <v>425219</v>
      </c>
      <c r="E147" s="29" t="s">
        <v>256</v>
      </c>
      <c r="F147" s="78">
        <f>G147+H147+I147+J147+K147</f>
        <v>40000</v>
      </c>
      <c r="G147" s="78"/>
      <c r="H147" s="78"/>
      <c r="I147" s="204">
        <v>10000</v>
      </c>
      <c r="J147" s="129"/>
      <c r="K147" s="78">
        <v>30000</v>
      </c>
      <c r="L147" s="78">
        <f>M147+N147+O147+P147+Q147</f>
        <v>60000</v>
      </c>
      <c r="M147" s="78"/>
      <c r="N147" s="78"/>
      <c r="O147" s="204">
        <v>10000</v>
      </c>
      <c r="P147" s="129"/>
      <c r="Q147" s="78">
        <v>50000</v>
      </c>
      <c r="R147" s="150">
        <f>S147+T147+U147+V147+W147</f>
        <v>2000</v>
      </c>
      <c r="S147" s="150"/>
      <c r="T147" s="150"/>
      <c r="U147" s="210">
        <v>2000</v>
      </c>
      <c r="V147" s="157"/>
      <c r="W147" s="150">
        <v>0</v>
      </c>
      <c r="X147" s="150">
        <f>Y147+Z147+AA147+AB147+AC147</f>
        <v>0</v>
      </c>
      <c r="Y147" s="150"/>
      <c r="Z147" s="150"/>
      <c r="AA147" s="210"/>
      <c r="AB147" s="157"/>
      <c r="AC147" s="150">
        <v>0</v>
      </c>
    </row>
    <row r="148" spans="1:29" ht="24">
      <c r="A148" s="227"/>
      <c r="B148" s="234"/>
      <c r="C148" s="229" t="s">
        <v>257</v>
      </c>
      <c r="D148" s="230">
        <v>425220</v>
      </c>
      <c r="E148" s="231" t="s">
        <v>258</v>
      </c>
      <c r="F148" s="235">
        <f>+G148+H148+I148+J148+K148</f>
        <v>380000</v>
      </c>
      <c r="G148" s="235">
        <f>+G149+G150+G151+G152+G153+G154+G155+G156</f>
        <v>0</v>
      </c>
      <c r="H148" s="235">
        <f>+H149+H150+H151+H152+H153+H154+H155+H156</f>
        <v>0</v>
      </c>
      <c r="I148" s="233">
        <f>+I149+I150+I151+I152+I153+I154+I155+I156</f>
        <v>380000</v>
      </c>
      <c r="J148" s="233">
        <f>+J149+J150+J151+J152+J153+J154+J155+J156</f>
        <v>0</v>
      </c>
      <c r="K148" s="233">
        <f>+K149+K150+K151+K152+K153+K154+K155+K156</f>
        <v>0</v>
      </c>
      <c r="L148" s="235">
        <f>+M148+N148+O148+P148+Q148</f>
        <v>380000</v>
      </c>
      <c r="M148" s="235">
        <f>+M149+M150+M151+M152+M153+M154+M155+M156</f>
        <v>0</v>
      </c>
      <c r="N148" s="235">
        <f>+N149+N150+N151+N152+N153+N154+N155+N156</f>
        <v>0</v>
      </c>
      <c r="O148" s="233">
        <f>+O149+O150+O151+O152+O153+O154+O155+O156</f>
        <v>330000</v>
      </c>
      <c r="P148" s="233">
        <f>+P149+P150+P151+P152+P153+P154+P155+P156</f>
        <v>0</v>
      </c>
      <c r="Q148" s="233">
        <f>+Q149+Q150+Q151+Q152+Q153+Q154+Q155+Q156</f>
        <v>50000</v>
      </c>
      <c r="R148" s="254">
        <f>+S148+T148+U148+V148+W148</f>
        <v>499000</v>
      </c>
      <c r="S148" s="254">
        <f>+S149+S150+S151+S152+S153+S154+S155+S156</f>
        <v>0</v>
      </c>
      <c r="T148" s="254">
        <f>+T149+T150+T151+T152+T153+T154+T155+T156</f>
        <v>0</v>
      </c>
      <c r="U148" s="253">
        <f>+U149+U150+U151+U152+U153+U154+U155+U156</f>
        <v>499000</v>
      </c>
      <c r="V148" s="253">
        <f>+V149+V150+V151+V152+V153+V154+V155+V156</f>
        <v>0</v>
      </c>
      <c r="W148" s="253">
        <f>+W149+W150+W151+W152+W153+W154+W155+W156</f>
        <v>0</v>
      </c>
      <c r="X148" s="254">
        <f>+Y148+Z148+AA148+AB148+AC148</f>
        <v>0</v>
      </c>
      <c r="Y148" s="254">
        <f>+Y149+Y150+Y151+Y152+Y153+Y154+Y155+Y156</f>
        <v>0</v>
      </c>
      <c r="Z148" s="254">
        <f>+Z149+Z150+Z151+Z152+Z153+Z154+Z155+Z156</f>
        <v>0</v>
      </c>
      <c r="AA148" s="253">
        <f>+AA149+AA150+AA151+AA152+AA153+AA154+AA155+AA156</f>
        <v>0</v>
      </c>
      <c r="AB148" s="253">
        <f>+AB149+AB150+AB151+AB152+AB153+AB154+AB155+AB156</f>
        <v>0</v>
      </c>
      <c r="AC148" s="253">
        <f>+AC149+AC150+AC151+AC152+AC153+AC154+AC155+AC156</f>
        <v>0</v>
      </c>
    </row>
    <row r="149" spans="1:29" ht="15">
      <c r="A149" s="93"/>
      <c r="B149" s="618"/>
      <c r="C149" s="172" t="s">
        <v>259</v>
      </c>
      <c r="D149" s="15">
        <v>425221</v>
      </c>
      <c r="E149" s="29" t="s">
        <v>260</v>
      </c>
      <c r="F149" s="78"/>
      <c r="G149" s="78">
        <v>0</v>
      </c>
      <c r="H149" s="78">
        <v>0</v>
      </c>
      <c r="I149" s="78">
        <v>10000</v>
      </c>
      <c r="J149" s="129">
        <v>0</v>
      </c>
      <c r="K149" s="78">
        <v>0</v>
      </c>
      <c r="L149" s="78">
        <f>+M149+N149+O149+P149+Q149</f>
        <v>10000</v>
      </c>
      <c r="M149" s="78">
        <v>0</v>
      </c>
      <c r="N149" s="78">
        <v>0</v>
      </c>
      <c r="O149" s="78">
        <v>10000</v>
      </c>
      <c r="P149" s="129">
        <v>0</v>
      </c>
      <c r="Q149" s="78">
        <v>0</v>
      </c>
      <c r="R149" s="150">
        <f>+S149+T149+U149+V149+W149</f>
        <v>0</v>
      </c>
      <c r="S149" s="150">
        <v>0</v>
      </c>
      <c r="T149" s="150">
        <v>0</v>
      </c>
      <c r="U149" s="150">
        <v>0</v>
      </c>
      <c r="V149" s="157">
        <v>0</v>
      </c>
      <c r="W149" s="150">
        <v>0</v>
      </c>
      <c r="X149" s="150">
        <f>+Y149+Z149+AA149+AB149+AC149</f>
        <v>0</v>
      </c>
      <c r="Y149" s="150">
        <v>0</v>
      </c>
      <c r="Z149" s="150">
        <v>0</v>
      </c>
      <c r="AA149" s="150"/>
      <c r="AB149" s="157">
        <v>0</v>
      </c>
      <c r="AC149" s="150">
        <v>0</v>
      </c>
    </row>
    <row r="150" spans="1:29" ht="15">
      <c r="A150" s="93"/>
      <c r="B150" s="618"/>
      <c r="C150" s="172" t="s">
        <v>261</v>
      </c>
      <c r="D150" s="15">
        <v>425222</v>
      </c>
      <c r="E150" s="29" t="s">
        <v>262</v>
      </c>
      <c r="F150" s="78">
        <f>+G150+H150+I150+J150+K150</f>
        <v>10000</v>
      </c>
      <c r="G150" s="78"/>
      <c r="H150" s="78"/>
      <c r="I150" s="78">
        <v>10000</v>
      </c>
      <c r="J150" s="129"/>
      <c r="K150" s="78">
        <v>0</v>
      </c>
      <c r="L150" s="78">
        <f>+M150+N150+O150+P150+Q150</f>
        <v>10000</v>
      </c>
      <c r="M150" s="78"/>
      <c r="N150" s="78"/>
      <c r="O150" s="78">
        <v>10000</v>
      </c>
      <c r="P150" s="129"/>
      <c r="Q150" s="78">
        <v>0</v>
      </c>
      <c r="R150" s="150">
        <f>+S150+T150+U150+V150+W150</f>
        <v>5000</v>
      </c>
      <c r="S150" s="150"/>
      <c r="T150" s="150"/>
      <c r="U150" s="150">
        <v>5000</v>
      </c>
      <c r="V150" s="157"/>
      <c r="W150" s="150">
        <v>0</v>
      </c>
      <c r="X150" s="150">
        <f>+Y150+Z150+AA150+AB150+AC150</f>
        <v>0</v>
      </c>
      <c r="Y150" s="150"/>
      <c r="Z150" s="150"/>
      <c r="AA150" s="150"/>
      <c r="AB150" s="157"/>
      <c r="AC150" s="150">
        <v>0</v>
      </c>
    </row>
    <row r="151" spans="1:29" ht="15">
      <c r="A151" s="93"/>
      <c r="B151" s="618"/>
      <c r="C151" s="172" t="s">
        <v>263</v>
      </c>
      <c r="D151" s="15">
        <v>425223</v>
      </c>
      <c r="E151" s="29" t="s">
        <v>264</v>
      </c>
      <c r="F151" s="78">
        <f>+G151+H151+I151+J151+K151</f>
        <v>0</v>
      </c>
      <c r="G151" s="78"/>
      <c r="H151" s="78"/>
      <c r="I151" s="78">
        <v>0</v>
      </c>
      <c r="J151" s="129"/>
      <c r="K151" s="78">
        <v>0</v>
      </c>
      <c r="L151" s="78">
        <f>+M151+N151+O151+P151+Q151</f>
        <v>0</v>
      </c>
      <c r="M151" s="78"/>
      <c r="N151" s="78"/>
      <c r="O151" s="78">
        <v>0</v>
      </c>
      <c r="P151" s="129"/>
      <c r="Q151" s="78">
        <v>0</v>
      </c>
      <c r="R151" s="150">
        <f>+S151+T151+U151+V151+W151</f>
        <v>0</v>
      </c>
      <c r="S151" s="150"/>
      <c r="T151" s="150"/>
      <c r="U151" s="150">
        <v>0</v>
      </c>
      <c r="V151" s="157"/>
      <c r="W151" s="150">
        <v>0</v>
      </c>
      <c r="X151" s="150">
        <f>+Y151+Z151+AA151+AB151+AC151</f>
        <v>0</v>
      </c>
      <c r="Y151" s="150"/>
      <c r="Z151" s="150"/>
      <c r="AA151" s="150"/>
      <c r="AB151" s="157"/>
      <c r="AC151" s="150">
        <v>0</v>
      </c>
    </row>
    <row r="152" spans="1:29" ht="15">
      <c r="A152" s="93"/>
      <c r="B152" s="618"/>
      <c r="C152" s="172" t="s">
        <v>265</v>
      </c>
      <c r="D152" s="15">
        <v>425224</v>
      </c>
      <c r="E152" s="29" t="s">
        <v>266</v>
      </c>
      <c r="F152" s="78"/>
      <c r="G152" s="78"/>
      <c r="H152" s="78"/>
      <c r="I152" s="78">
        <v>0</v>
      </c>
      <c r="J152" s="129"/>
      <c r="K152" s="78">
        <v>0</v>
      </c>
      <c r="L152" s="78"/>
      <c r="M152" s="78"/>
      <c r="N152" s="78"/>
      <c r="O152" s="78">
        <v>0</v>
      </c>
      <c r="P152" s="129"/>
      <c r="Q152" s="78">
        <v>0</v>
      </c>
      <c r="R152" s="150"/>
      <c r="S152" s="150"/>
      <c r="T152" s="150"/>
      <c r="U152" s="150">
        <v>0</v>
      </c>
      <c r="V152" s="157"/>
      <c r="W152" s="150">
        <v>0</v>
      </c>
      <c r="X152" s="150"/>
      <c r="Y152" s="150"/>
      <c r="Z152" s="150"/>
      <c r="AA152" s="150"/>
      <c r="AB152" s="157"/>
      <c r="AC152" s="150">
        <v>0</v>
      </c>
    </row>
    <row r="153" spans="1:29" ht="15">
      <c r="A153" s="93"/>
      <c r="B153" s="618"/>
      <c r="C153" s="172" t="s">
        <v>267</v>
      </c>
      <c r="D153" s="15">
        <v>425225</v>
      </c>
      <c r="E153" s="29" t="s">
        <v>268</v>
      </c>
      <c r="F153" s="78">
        <f>+G153+H153+I153+J153+K153</f>
        <v>300000</v>
      </c>
      <c r="G153" s="78"/>
      <c r="H153" s="78"/>
      <c r="I153" s="78">
        <v>300000</v>
      </c>
      <c r="J153" s="129"/>
      <c r="K153" s="78">
        <v>0</v>
      </c>
      <c r="L153" s="78">
        <f>+M153+N153+O153+P153+Q153</f>
        <v>300000</v>
      </c>
      <c r="M153" s="78"/>
      <c r="N153" s="78"/>
      <c r="O153" s="78">
        <v>250000</v>
      </c>
      <c r="P153" s="129"/>
      <c r="Q153" s="78">
        <v>50000</v>
      </c>
      <c r="R153" s="150">
        <f>+S153+T153+U153+V153+W153</f>
        <v>400000</v>
      </c>
      <c r="S153" s="150"/>
      <c r="T153" s="150"/>
      <c r="U153" s="150">
        <v>400000</v>
      </c>
      <c r="V153" s="157"/>
      <c r="W153" s="150">
        <v>0</v>
      </c>
      <c r="X153" s="150">
        <f>+Y153+Z153+AA153+AB153+AC153</f>
        <v>0</v>
      </c>
      <c r="Y153" s="150"/>
      <c r="Z153" s="150"/>
      <c r="AA153" s="150"/>
      <c r="AB153" s="157"/>
      <c r="AC153" s="150">
        <v>0</v>
      </c>
    </row>
    <row r="154" spans="1:29" ht="15">
      <c r="A154" s="93"/>
      <c r="B154" s="618"/>
      <c r="C154" s="172" t="s">
        <v>269</v>
      </c>
      <c r="D154" s="15">
        <v>425241</v>
      </c>
      <c r="E154" s="29" t="s">
        <v>270</v>
      </c>
      <c r="F154" s="78">
        <f>+G154+H154+I154+J154+K154</f>
        <v>30000</v>
      </c>
      <c r="G154" s="78"/>
      <c r="H154" s="78"/>
      <c r="I154" s="78">
        <v>30000</v>
      </c>
      <c r="J154" s="129"/>
      <c r="K154" s="78">
        <v>0</v>
      </c>
      <c r="L154" s="78">
        <f>+M154+N154+O154+P154+Q154</f>
        <v>30000</v>
      </c>
      <c r="M154" s="78"/>
      <c r="N154" s="78"/>
      <c r="O154" s="78">
        <v>30000</v>
      </c>
      <c r="P154" s="129"/>
      <c r="Q154" s="78">
        <v>0</v>
      </c>
      <c r="R154" s="150">
        <f>+S154+T154+U154+V154+W154</f>
        <v>94000</v>
      </c>
      <c r="S154" s="150"/>
      <c r="T154" s="150"/>
      <c r="U154" s="150">
        <v>94000</v>
      </c>
      <c r="V154" s="157"/>
      <c r="W154" s="150">
        <v>0</v>
      </c>
      <c r="X154" s="150">
        <f>+Y154+Z154+AA154+AB154+AC154</f>
        <v>0</v>
      </c>
      <c r="Y154" s="150"/>
      <c r="Z154" s="150"/>
      <c r="AA154" s="150"/>
      <c r="AB154" s="157"/>
      <c r="AC154" s="150">
        <v>0</v>
      </c>
    </row>
    <row r="155" spans="1:29" ht="24">
      <c r="A155" s="93"/>
      <c r="B155" s="618"/>
      <c r="C155" s="172" t="s">
        <v>271</v>
      </c>
      <c r="D155" s="15">
        <v>425229</v>
      </c>
      <c r="E155" s="29" t="s">
        <v>272</v>
      </c>
      <c r="F155" s="78">
        <f>+G155+H155+I155+J155+K155</f>
        <v>0</v>
      </c>
      <c r="G155" s="78"/>
      <c r="H155" s="78"/>
      <c r="I155" s="78">
        <v>0</v>
      </c>
      <c r="J155" s="129"/>
      <c r="K155" s="78">
        <v>0</v>
      </c>
      <c r="L155" s="78">
        <f>+M155+N155+O155+P155+Q155</f>
        <v>0</v>
      </c>
      <c r="M155" s="78"/>
      <c r="N155" s="78"/>
      <c r="O155" s="78">
        <v>0</v>
      </c>
      <c r="P155" s="129"/>
      <c r="Q155" s="78">
        <v>0</v>
      </c>
      <c r="R155" s="150">
        <f>+S155+T155+U155+V155+W155</f>
        <v>0</v>
      </c>
      <c r="S155" s="150"/>
      <c r="T155" s="150"/>
      <c r="U155" s="150">
        <v>0</v>
      </c>
      <c r="V155" s="157"/>
      <c r="W155" s="150">
        <v>0</v>
      </c>
      <c r="X155" s="150">
        <f>+Y155+Z155+AA155+AB155+AC155</f>
        <v>0</v>
      </c>
      <c r="Y155" s="150"/>
      <c r="Z155" s="150"/>
      <c r="AA155" s="150">
        <v>0</v>
      </c>
      <c r="AB155" s="157"/>
      <c r="AC155" s="150">
        <v>0</v>
      </c>
    </row>
    <row r="156" spans="1:29" ht="15">
      <c r="A156" s="93"/>
      <c r="B156" s="173"/>
      <c r="C156" s="172" t="s">
        <v>273</v>
      </c>
      <c r="D156" s="15">
        <v>425227</v>
      </c>
      <c r="E156" s="29" t="s">
        <v>274</v>
      </c>
      <c r="F156" s="78">
        <f>G156+H156+I156+J156+K156</f>
        <v>30000</v>
      </c>
      <c r="G156" s="78"/>
      <c r="H156" s="78"/>
      <c r="I156" s="78">
        <v>30000</v>
      </c>
      <c r="J156" s="129"/>
      <c r="K156" s="78">
        <v>0</v>
      </c>
      <c r="L156" s="78">
        <f>M156+N156+O156+P156+Q156</f>
        <v>30000</v>
      </c>
      <c r="M156" s="78"/>
      <c r="N156" s="78"/>
      <c r="O156" s="78">
        <v>30000</v>
      </c>
      <c r="P156" s="129"/>
      <c r="Q156" s="78">
        <v>0</v>
      </c>
      <c r="R156" s="150">
        <f>S156+T156+U156+V156+W156</f>
        <v>0</v>
      </c>
      <c r="S156" s="150"/>
      <c r="T156" s="150"/>
      <c r="U156" s="150">
        <v>0</v>
      </c>
      <c r="V156" s="157"/>
      <c r="W156" s="150">
        <v>0</v>
      </c>
      <c r="X156" s="150">
        <f>Y156+Z156+AA156+AB156+AC156</f>
        <v>0</v>
      </c>
      <c r="Y156" s="150"/>
      <c r="Z156" s="150"/>
      <c r="AA156" s="150">
        <v>0</v>
      </c>
      <c r="AB156" s="157"/>
      <c r="AC156" s="150">
        <v>0</v>
      </c>
    </row>
    <row r="157" spans="1:29" ht="24">
      <c r="A157" s="227"/>
      <c r="B157" s="236"/>
      <c r="C157" s="229" t="s">
        <v>275</v>
      </c>
      <c r="D157" s="230">
        <v>425251</v>
      </c>
      <c r="E157" s="231" t="s">
        <v>276</v>
      </c>
      <c r="F157" s="235">
        <f aca="true" t="shared" si="34" ref="F157:F220">+G157+H157+I157+J157+K157</f>
        <v>250000</v>
      </c>
      <c r="G157" s="235"/>
      <c r="H157" s="235"/>
      <c r="I157" s="235">
        <v>250000</v>
      </c>
      <c r="J157" s="247"/>
      <c r="K157" s="235">
        <v>0</v>
      </c>
      <c r="L157" s="235">
        <f aca="true" t="shared" si="35" ref="L157:L221">+M157+N157+O157+P157+Q157</f>
        <v>200000</v>
      </c>
      <c r="M157" s="235">
        <v>0</v>
      </c>
      <c r="N157" s="235"/>
      <c r="O157" s="235">
        <v>200000</v>
      </c>
      <c r="P157" s="247"/>
      <c r="Q157" s="235">
        <v>0</v>
      </c>
      <c r="R157" s="254">
        <f aca="true" t="shared" si="36" ref="R157:R220">+S157+T157+U157+V157+W157</f>
        <v>250000</v>
      </c>
      <c r="S157" s="254"/>
      <c r="T157" s="254"/>
      <c r="U157" s="254">
        <v>250000</v>
      </c>
      <c r="V157" s="255"/>
      <c r="W157" s="254">
        <v>0</v>
      </c>
      <c r="X157" s="254">
        <f aca="true" t="shared" si="37" ref="X157:X220">+Y157+Z157+AA157+AB157+AC157</f>
        <v>0</v>
      </c>
      <c r="Y157" s="254"/>
      <c r="Z157" s="254"/>
      <c r="AA157" s="254"/>
      <c r="AB157" s="255"/>
      <c r="AC157" s="254">
        <v>0</v>
      </c>
    </row>
    <row r="158" spans="1:29" ht="15">
      <c r="A158" s="227"/>
      <c r="B158" s="228"/>
      <c r="C158" s="229" t="s">
        <v>277</v>
      </c>
      <c r="D158" s="230">
        <v>42525104</v>
      </c>
      <c r="E158" s="231" t="s">
        <v>278</v>
      </c>
      <c r="F158" s="235">
        <f t="shared" si="34"/>
        <v>50000</v>
      </c>
      <c r="G158" s="235"/>
      <c r="H158" s="235"/>
      <c r="I158" s="235">
        <v>50000</v>
      </c>
      <c r="J158" s="247"/>
      <c r="K158" s="235">
        <v>0</v>
      </c>
      <c r="L158" s="235">
        <f t="shared" si="35"/>
        <v>50000</v>
      </c>
      <c r="M158" s="235"/>
      <c r="N158" s="235"/>
      <c r="O158" s="235">
        <v>50000</v>
      </c>
      <c r="P158" s="247"/>
      <c r="Q158" s="235">
        <v>0</v>
      </c>
      <c r="R158" s="254">
        <f t="shared" si="36"/>
        <v>250000</v>
      </c>
      <c r="S158" s="254"/>
      <c r="T158" s="254"/>
      <c r="U158" s="254">
        <v>250000</v>
      </c>
      <c r="V158" s="255"/>
      <c r="W158" s="254">
        <v>0</v>
      </c>
      <c r="X158" s="254">
        <f t="shared" si="37"/>
        <v>0</v>
      </c>
      <c r="Y158" s="254"/>
      <c r="Z158" s="254"/>
      <c r="AA158" s="254"/>
      <c r="AB158" s="255"/>
      <c r="AC158" s="254">
        <v>0</v>
      </c>
    </row>
    <row r="159" spans="1:29" ht="15">
      <c r="A159" s="227"/>
      <c r="B159" s="228"/>
      <c r="C159" s="229" t="s">
        <v>279</v>
      </c>
      <c r="D159" s="230">
        <v>42525106</v>
      </c>
      <c r="E159" s="231" t="s">
        <v>280</v>
      </c>
      <c r="F159" s="235">
        <f t="shared" si="34"/>
        <v>80000</v>
      </c>
      <c r="G159" s="235"/>
      <c r="H159" s="235"/>
      <c r="I159" s="235">
        <v>80000</v>
      </c>
      <c r="J159" s="247"/>
      <c r="K159" s="235">
        <v>0</v>
      </c>
      <c r="L159" s="235">
        <f t="shared" si="35"/>
        <v>80000</v>
      </c>
      <c r="M159" s="235"/>
      <c r="N159" s="235"/>
      <c r="O159" s="235">
        <v>80000</v>
      </c>
      <c r="P159" s="247"/>
      <c r="Q159" s="235">
        <v>0</v>
      </c>
      <c r="R159" s="254">
        <f t="shared" si="36"/>
        <v>0</v>
      </c>
      <c r="S159" s="254"/>
      <c r="T159" s="254"/>
      <c r="U159" s="254">
        <v>0</v>
      </c>
      <c r="V159" s="255"/>
      <c r="W159" s="254">
        <v>0</v>
      </c>
      <c r="X159" s="254">
        <f t="shared" si="37"/>
        <v>0</v>
      </c>
      <c r="Y159" s="254"/>
      <c r="Z159" s="254"/>
      <c r="AA159" s="254"/>
      <c r="AB159" s="255"/>
      <c r="AC159" s="254">
        <v>0</v>
      </c>
    </row>
    <row r="160" spans="1:29" ht="24">
      <c r="A160" s="227"/>
      <c r="B160" s="228"/>
      <c r="C160" s="229" t="s">
        <v>279</v>
      </c>
      <c r="D160" s="230">
        <v>425252</v>
      </c>
      <c r="E160" s="231" t="s">
        <v>281</v>
      </c>
      <c r="F160" s="235">
        <f t="shared" si="34"/>
        <v>50000</v>
      </c>
      <c r="G160" s="235"/>
      <c r="H160" s="235"/>
      <c r="I160" s="235">
        <v>50000</v>
      </c>
      <c r="J160" s="247"/>
      <c r="K160" s="235">
        <v>0</v>
      </c>
      <c r="L160" s="235">
        <f t="shared" si="35"/>
        <v>50000</v>
      </c>
      <c r="M160" s="235"/>
      <c r="N160" s="235"/>
      <c r="O160" s="235">
        <v>50000</v>
      </c>
      <c r="P160" s="247"/>
      <c r="Q160" s="235">
        <v>0</v>
      </c>
      <c r="R160" s="254">
        <f t="shared" si="36"/>
        <v>150000</v>
      </c>
      <c r="S160" s="254"/>
      <c r="T160" s="254"/>
      <c r="U160" s="254">
        <v>150000</v>
      </c>
      <c r="V160" s="255"/>
      <c r="W160" s="254">
        <v>0</v>
      </c>
      <c r="X160" s="254">
        <f t="shared" si="37"/>
        <v>0</v>
      </c>
      <c r="Y160" s="254"/>
      <c r="Z160" s="254"/>
      <c r="AA160" s="254"/>
      <c r="AB160" s="255"/>
      <c r="AC160" s="254">
        <v>0</v>
      </c>
    </row>
    <row r="161" spans="1:29" ht="24">
      <c r="A161" s="227"/>
      <c r="B161" s="228"/>
      <c r="C161" s="229" t="s">
        <v>282</v>
      </c>
      <c r="D161" s="230">
        <v>425253</v>
      </c>
      <c r="E161" s="231" t="s">
        <v>283</v>
      </c>
      <c r="F161" s="235">
        <f t="shared" si="34"/>
        <v>5000</v>
      </c>
      <c r="G161" s="235"/>
      <c r="H161" s="235"/>
      <c r="I161" s="235">
        <v>5000</v>
      </c>
      <c r="J161" s="247"/>
      <c r="K161" s="235">
        <v>0</v>
      </c>
      <c r="L161" s="235">
        <f t="shared" si="35"/>
        <v>5000</v>
      </c>
      <c r="M161" s="235"/>
      <c r="N161" s="235"/>
      <c r="O161" s="235">
        <v>5000</v>
      </c>
      <c r="P161" s="247"/>
      <c r="Q161" s="235">
        <v>0</v>
      </c>
      <c r="R161" s="254">
        <f t="shared" si="36"/>
        <v>0</v>
      </c>
      <c r="S161" s="254"/>
      <c r="T161" s="254"/>
      <c r="U161" s="254">
        <v>0</v>
      </c>
      <c r="V161" s="255"/>
      <c r="W161" s="254">
        <v>0</v>
      </c>
      <c r="X161" s="254">
        <f t="shared" si="37"/>
        <v>0</v>
      </c>
      <c r="Y161" s="254"/>
      <c r="Z161" s="254"/>
      <c r="AA161" s="254">
        <v>0</v>
      </c>
      <c r="AB161" s="255"/>
      <c r="AC161" s="254">
        <v>0</v>
      </c>
    </row>
    <row r="162" spans="1:29" ht="21">
      <c r="A162" s="237"/>
      <c r="B162" s="228"/>
      <c r="C162" s="229" t="s">
        <v>284</v>
      </c>
      <c r="D162" s="230">
        <v>425281</v>
      </c>
      <c r="E162" s="238" t="s">
        <v>285</v>
      </c>
      <c r="F162" s="232">
        <f t="shared" si="34"/>
        <v>0</v>
      </c>
      <c r="G162" s="239"/>
      <c r="H162" s="239"/>
      <c r="I162" s="239">
        <v>0</v>
      </c>
      <c r="J162" s="248"/>
      <c r="K162" s="239">
        <v>0</v>
      </c>
      <c r="L162" s="232">
        <f t="shared" si="35"/>
        <v>0</v>
      </c>
      <c r="M162" s="239"/>
      <c r="N162" s="239"/>
      <c r="O162" s="239">
        <v>0</v>
      </c>
      <c r="P162" s="248"/>
      <c r="Q162" s="239">
        <v>0</v>
      </c>
      <c r="R162" s="252">
        <f t="shared" si="36"/>
        <v>0</v>
      </c>
      <c r="S162" s="256"/>
      <c r="T162" s="256"/>
      <c r="U162" s="256">
        <v>0</v>
      </c>
      <c r="V162" s="257"/>
      <c r="W162" s="256">
        <v>0</v>
      </c>
      <c r="X162" s="252">
        <f t="shared" si="37"/>
        <v>0</v>
      </c>
      <c r="Y162" s="256"/>
      <c r="Z162" s="256"/>
      <c r="AA162" s="256">
        <v>0</v>
      </c>
      <c r="AB162" s="257"/>
      <c r="AC162" s="256">
        <v>0</v>
      </c>
    </row>
    <row r="163" spans="1:29" ht="15">
      <c r="A163" s="72">
        <v>6</v>
      </c>
      <c r="B163" s="113">
        <v>426000</v>
      </c>
      <c r="C163" s="179"/>
      <c r="D163" s="629" t="s">
        <v>286</v>
      </c>
      <c r="E163" s="629"/>
      <c r="F163" s="180">
        <f t="shared" si="34"/>
        <v>58312000</v>
      </c>
      <c r="G163" s="117">
        <f>+G164+G173+G175+G182+G200+G208</f>
        <v>0</v>
      </c>
      <c r="H163" s="117">
        <f>+H164+H173+H175+H182+H200+H208</f>
        <v>0</v>
      </c>
      <c r="I163" s="111">
        <f>+I164+I173+I175+I182+I200+I208</f>
        <v>57279000</v>
      </c>
      <c r="J163" s="111">
        <f>+J164+J173+J175+J182+J200+J208</f>
        <v>0</v>
      </c>
      <c r="K163" s="111">
        <f>+K164+K173+K175+K182+K200+K208</f>
        <v>1033000</v>
      </c>
      <c r="L163" s="180">
        <f t="shared" si="35"/>
        <v>58899299</v>
      </c>
      <c r="M163" s="117">
        <f>+M164+M173+M175+M182+M200+M208</f>
        <v>0</v>
      </c>
      <c r="N163" s="117">
        <f>+N164+N173+N175+N182+N200+N208</f>
        <v>0</v>
      </c>
      <c r="O163" s="111">
        <f>+O164+O173+O175+O182+O200+O208</f>
        <v>57258000</v>
      </c>
      <c r="P163" s="111">
        <f>+P164+P173+P175+P182+P200+P208</f>
        <v>0</v>
      </c>
      <c r="Q163" s="111">
        <f>+Q164+Q173+Q175+Q182+Q200+Q208</f>
        <v>1641299</v>
      </c>
      <c r="R163" s="217">
        <f t="shared" si="36"/>
        <v>65759500</v>
      </c>
      <c r="S163" s="160">
        <f>+S164+S173+S175+S182+S200+S208</f>
        <v>0</v>
      </c>
      <c r="T163" s="160">
        <f>+T164+T173+T175+T182+T200+T208</f>
        <v>0</v>
      </c>
      <c r="U163" s="148">
        <f>+U164+U173+U175+U182+U200+U208</f>
        <v>64010500</v>
      </c>
      <c r="V163" s="148">
        <f>+V164+V173+V175+V182+V200+V208</f>
        <v>0</v>
      </c>
      <c r="W163" s="148">
        <f>+W164+W173+W175+W182+W200+W208</f>
        <v>1749000</v>
      </c>
      <c r="X163" s="217">
        <f t="shared" si="37"/>
        <v>0</v>
      </c>
      <c r="Y163" s="160">
        <f>+Y164+Y173+Y175+Y182+Y200+Y208</f>
        <v>0</v>
      </c>
      <c r="Z163" s="160">
        <f>+Z164+Z173+Z175+Z182+Z200+Z208</f>
        <v>0</v>
      </c>
      <c r="AA163" s="148">
        <f>+AA164+AA173+AA175+AA182+AA200+AA208</f>
        <v>0</v>
      </c>
      <c r="AB163" s="148">
        <f>+AB164+AB173+AB175+AB182+AB200+AB208</f>
        <v>0</v>
      </c>
      <c r="AC163" s="148">
        <f>+AC164+AC173+AC175+AC182+AC200+AC208</f>
        <v>0</v>
      </c>
    </row>
    <row r="164" spans="1:29" ht="15">
      <c r="A164" s="193"/>
      <c r="B164" s="119"/>
      <c r="C164" s="194" t="s">
        <v>287</v>
      </c>
      <c r="D164" s="20">
        <v>426100</v>
      </c>
      <c r="E164" s="195" t="s">
        <v>288</v>
      </c>
      <c r="F164" s="87">
        <f t="shared" si="34"/>
        <v>1010000</v>
      </c>
      <c r="G164" s="25">
        <f>+G165+G166+G167+G171</f>
        <v>0</v>
      </c>
      <c r="H164" s="25">
        <f>+H165+H166+H167+H171</f>
        <v>0</v>
      </c>
      <c r="I164" s="25">
        <f>+I165+I166+I167+I171+I172+I168+I169+I170</f>
        <v>1010000</v>
      </c>
      <c r="J164" s="25">
        <f>+J165+J166+J167+J171+J172+J168+J169+J170</f>
        <v>0</v>
      </c>
      <c r="K164" s="25">
        <f>+K165+K166+K167+K171+K172+K168+K169+K170</f>
        <v>0</v>
      </c>
      <c r="L164" s="87">
        <f t="shared" si="35"/>
        <v>1020000</v>
      </c>
      <c r="M164" s="25">
        <f>+M165+M166+M167+M171</f>
        <v>0</v>
      </c>
      <c r="N164" s="25">
        <f>+N165+N166+N167+N171</f>
        <v>0</v>
      </c>
      <c r="O164" s="25">
        <f>+O165+O166+O167+O171+O172+O168+O169+O170</f>
        <v>1010000</v>
      </c>
      <c r="P164" s="25">
        <f>+P165+P166+P167+P171+P172+P168+P169+P170</f>
        <v>0</v>
      </c>
      <c r="Q164" s="25">
        <f>+Q165+Q166+Q167+Q171+Q172+Q168+Q169+Q170</f>
        <v>10000</v>
      </c>
      <c r="R164" s="153">
        <f t="shared" si="36"/>
        <v>1186000</v>
      </c>
      <c r="S164" s="133">
        <f>+S165+S166+S167+S171</f>
        <v>0</v>
      </c>
      <c r="T164" s="133">
        <f>+T165+T166+T167+T171</f>
        <v>0</v>
      </c>
      <c r="U164" s="133">
        <f>+U165+U166+U167+U171+U172+U168+U169+U170</f>
        <v>1130000</v>
      </c>
      <c r="V164" s="133">
        <f>+V165+V166+V167+V171+V172+V168+V169+V170</f>
        <v>0</v>
      </c>
      <c r="W164" s="133">
        <f>+W165+W166+W167+W171+W172+W168+W169+W170</f>
        <v>56000</v>
      </c>
      <c r="X164" s="153">
        <f t="shared" si="37"/>
        <v>0</v>
      </c>
      <c r="Y164" s="133">
        <f>+Y165+Y166+Y167+Y171</f>
        <v>0</v>
      </c>
      <c r="Z164" s="133">
        <f>+Z165+Z166+Z167+Z171</f>
        <v>0</v>
      </c>
      <c r="AA164" s="133">
        <f>+AA165+AA166+AA167+AA171+AA172+AA168+AA169+AA170</f>
        <v>0</v>
      </c>
      <c r="AB164" s="133">
        <f>+AB165+AB166+AB167+AB171+AB172+AB168+AB169+AB170</f>
        <v>0</v>
      </c>
      <c r="AC164" s="133">
        <f>+AC165+AC166+AC167+AC171+AC172+AC168+AC169+AC170</f>
        <v>0</v>
      </c>
    </row>
    <row r="165" spans="1:29" ht="15">
      <c r="A165" s="186"/>
      <c r="B165" s="617"/>
      <c r="C165" s="123" t="s">
        <v>289</v>
      </c>
      <c r="D165" s="15">
        <v>426111</v>
      </c>
      <c r="E165" s="29" t="s">
        <v>290</v>
      </c>
      <c r="F165" s="78">
        <f t="shared" si="34"/>
        <v>700000</v>
      </c>
      <c r="G165" s="78"/>
      <c r="H165" s="78"/>
      <c r="I165" s="78">
        <v>700000</v>
      </c>
      <c r="J165" s="129"/>
      <c r="K165" s="78">
        <v>0</v>
      </c>
      <c r="L165" s="78">
        <f t="shared" si="35"/>
        <v>700000</v>
      </c>
      <c r="M165" s="78"/>
      <c r="N165" s="78"/>
      <c r="O165" s="78">
        <v>700000</v>
      </c>
      <c r="P165" s="129"/>
      <c r="Q165" s="78">
        <v>0</v>
      </c>
      <c r="R165" s="150">
        <f t="shared" si="36"/>
        <v>650000</v>
      </c>
      <c r="S165" s="150"/>
      <c r="T165" s="150"/>
      <c r="U165" s="150">
        <v>650000</v>
      </c>
      <c r="V165" s="157"/>
      <c r="W165" s="150">
        <v>0</v>
      </c>
      <c r="X165" s="150">
        <f t="shared" si="37"/>
        <v>0</v>
      </c>
      <c r="Y165" s="150"/>
      <c r="Z165" s="150"/>
      <c r="AA165" s="150"/>
      <c r="AB165" s="157"/>
      <c r="AC165" s="150">
        <v>0</v>
      </c>
    </row>
    <row r="166" spans="1:29" ht="15">
      <c r="A166" s="186"/>
      <c r="B166" s="617"/>
      <c r="C166" s="123" t="s">
        <v>291</v>
      </c>
      <c r="D166" s="15">
        <v>4261111</v>
      </c>
      <c r="E166" s="29" t="s">
        <v>292</v>
      </c>
      <c r="F166" s="78">
        <f t="shared" si="34"/>
        <v>100000</v>
      </c>
      <c r="G166" s="78"/>
      <c r="H166" s="78"/>
      <c r="I166" s="78">
        <v>100000</v>
      </c>
      <c r="J166" s="129"/>
      <c r="K166" s="78">
        <v>0</v>
      </c>
      <c r="L166" s="78">
        <f t="shared" si="35"/>
        <v>110000</v>
      </c>
      <c r="M166" s="78"/>
      <c r="N166" s="78"/>
      <c r="O166" s="78">
        <v>100000</v>
      </c>
      <c r="P166" s="129"/>
      <c r="Q166" s="78">
        <v>10000</v>
      </c>
      <c r="R166" s="150">
        <f t="shared" si="36"/>
        <v>120000</v>
      </c>
      <c r="S166" s="150"/>
      <c r="T166" s="150"/>
      <c r="U166" s="150">
        <v>120000</v>
      </c>
      <c r="V166" s="157"/>
      <c r="W166" s="150">
        <v>0</v>
      </c>
      <c r="X166" s="150">
        <f t="shared" si="37"/>
        <v>0</v>
      </c>
      <c r="Y166" s="150"/>
      <c r="Z166" s="150"/>
      <c r="AA166" s="150"/>
      <c r="AB166" s="157"/>
      <c r="AC166" s="150">
        <v>0</v>
      </c>
    </row>
    <row r="167" spans="1:29" ht="15">
      <c r="A167" s="186"/>
      <c r="B167" s="617"/>
      <c r="C167" s="123" t="s">
        <v>293</v>
      </c>
      <c r="D167" s="15">
        <v>4261112</v>
      </c>
      <c r="E167" s="29" t="s">
        <v>294</v>
      </c>
      <c r="F167" s="78">
        <f t="shared" si="34"/>
        <v>200000</v>
      </c>
      <c r="G167" s="78"/>
      <c r="H167" s="78"/>
      <c r="I167" s="78">
        <v>200000</v>
      </c>
      <c r="J167" s="129"/>
      <c r="K167" s="78">
        <v>0</v>
      </c>
      <c r="L167" s="78">
        <f t="shared" si="35"/>
        <v>200000</v>
      </c>
      <c r="M167" s="78"/>
      <c r="N167" s="78"/>
      <c r="O167" s="78">
        <v>200000</v>
      </c>
      <c r="P167" s="129"/>
      <c r="Q167" s="78">
        <v>0</v>
      </c>
      <c r="R167" s="150">
        <f t="shared" si="36"/>
        <v>416000</v>
      </c>
      <c r="S167" s="150"/>
      <c r="T167" s="150"/>
      <c r="U167" s="213">
        <v>360000</v>
      </c>
      <c r="V167" s="157"/>
      <c r="W167" s="150">
        <v>56000</v>
      </c>
      <c r="X167" s="150">
        <f t="shared" si="37"/>
        <v>0</v>
      </c>
      <c r="Y167" s="150"/>
      <c r="Z167" s="150"/>
      <c r="AA167" s="213"/>
      <c r="AB167" s="157"/>
      <c r="AC167" s="150"/>
    </row>
    <row r="168" spans="1:29" ht="15">
      <c r="A168" s="186"/>
      <c r="B168" s="617"/>
      <c r="C168" s="123"/>
      <c r="D168" s="15">
        <v>426121</v>
      </c>
      <c r="E168" s="29" t="s">
        <v>295</v>
      </c>
      <c r="F168" s="78">
        <f t="shared" si="34"/>
        <v>0</v>
      </c>
      <c r="G168" s="78"/>
      <c r="H168" s="78"/>
      <c r="I168" s="78">
        <v>0</v>
      </c>
      <c r="J168" s="129"/>
      <c r="K168" s="78">
        <v>0</v>
      </c>
      <c r="L168" s="78">
        <f t="shared" si="35"/>
        <v>0</v>
      </c>
      <c r="M168" s="78"/>
      <c r="N168" s="78"/>
      <c r="O168" s="78">
        <v>0</v>
      </c>
      <c r="P168" s="129"/>
      <c r="Q168" s="78">
        <v>0</v>
      </c>
      <c r="R168" s="150">
        <f t="shared" si="36"/>
        <v>0</v>
      </c>
      <c r="S168" s="150"/>
      <c r="T168" s="150"/>
      <c r="U168" s="213">
        <v>0</v>
      </c>
      <c r="V168" s="157"/>
      <c r="W168" s="150">
        <v>0</v>
      </c>
      <c r="X168" s="150">
        <f t="shared" si="37"/>
        <v>0</v>
      </c>
      <c r="Y168" s="150"/>
      <c r="Z168" s="150"/>
      <c r="AA168" s="213"/>
      <c r="AB168" s="157"/>
      <c r="AC168" s="150">
        <v>0</v>
      </c>
    </row>
    <row r="169" spans="1:29" ht="15">
      <c r="A169" s="186"/>
      <c r="B169" s="617"/>
      <c r="C169" s="123" t="s">
        <v>296</v>
      </c>
      <c r="D169" s="15">
        <v>426122</v>
      </c>
      <c r="E169" s="29" t="s">
        <v>297</v>
      </c>
      <c r="F169" s="78">
        <f t="shared" si="34"/>
        <v>0</v>
      </c>
      <c r="G169" s="78"/>
      <c r="H169" s="78"/>
      <c r="I169" s="78">
        <v>0</v>
      </c>
      <c r="J169" s="129"/>
      <c r="K169" s="78">
        <v>0</v>
      </c>
      <c r="L169" s="78">
        <f t="shared" si="35"/>
        <v>0</v>
      </c>
      <c r="M169" s="78"/>
      <c r="N169" s="78"/>
      <c r="O169" s="78">
        <v>0</v>
      </c>
      <c r="P169" s="129"/>
      <c r="Q169" s="78">
        <v>0</v>
      </c>
      <c r="R169" s="150">
        <f t="shared" si="36"/>
        <v>0</v>
      </c>
      <c r="S169" s="150"/>
      <c r="T169" s="150"/>
      <c r="U169" s="213">
        <v>0</v>
      </c>
      <c r="V169" s="157"/>
      <c r="W169" s="150">
        <v>0</v>
      </c>
      <c r="X169" s="150">
        <f t="shared" si="37"/>
        <v>0</v>
      </c>
      <c r="Y169" s="150"/>
      <c r="Z169" s="150"/>
      <c r="AA169" s="213"/>
      <c r="AB169" s="157"/>
      <c r="AC169" s="150">
        <v>0</v>
      </c>
    </row>
    <row r="170" spans="1:29" ht="15">
      <c r="A170" s="186"/>
      <c r="B170" s="617"/>
      <c r="C170" s="123" t="s">
        <v>298</v>
      </c>
      <c r="D170" s="15">
        <v>426123</v>
      </c>
      <c r="E170" s="29" t="s">
        <v>299</v>
      </c>
      <c r="F170" s="78">
        <f t="shared" si="34"/>
        <v>0</v>
      </c>
      <c r="G170" s="78"/>
      <c r="H170" s="78"/>
      <c r="I170" s="78">
        <v>0</v>
      </c>
      <c r="J170" s="129"/>
      <c r="K170" s="78">
        <v>0</v>
      </c>
      <c r="L170" s="78">
        <f t="shared" si="35"/>
        <v>0</v>
      </c>
      <c r="M170" s="78"/>
      <c r="N170" s="78"/>
      <c r="O170" s="78">
        <v>0</v>
      </c>
      <c r="P170" s="129"/>
      <c r="Q170" s="78">
        <v>0</v>
      </c>
      <c r="R170" s="150">
        <f t="shared" si="36"/>
        <v>0</v>
      </c>
      <c r="S170" s="150"/>
      <c r="T170" s="150"/>
      <c r="U170" s="213">
        <v>0</v>
      </c>
      <c r="V170" s="157"/>
      <c r="W170" s="150">
        <v>0</v>
      </c>
      <c r="X170" s="150">
        <f t="shared" si="37"/>
        <v>0</v>
      </c>
      <c r="Y170" s="150"/>
      <c r="Z170" s="150"/>
      <c r="AA170" s="213"/>
      <c r="AB170" s="157"/>
      <c r="AC170" s="150">
        <v>0</v>
      </c>
    </row>
    <row r="171" spans="1:29" ht="15">
      <c r="A171" s="186"/>
      <c r="B171" s="617"/>
      <c r="C171" s="123" t="s">
        <v>300</v>
      </c>
      <c r="D171" s="15">
        <v>426124</v>
      </c>
      <c r="E171" s="29" t="s">
        <v>301</v>
      </c>
      <c r="F171" s="78">
        <f t="shared" si="34"/>
        <v>10000</v>
      </c>
      <c r="G171" s="78"/>
      <c r="H171" s="78"/>
      <c r="I171" s="78">
        <v>10000</v>
      </c>
      <c r="J171" s="129"/>
      <c r="K171" s="78">
        <v>0</v>
      </c>
      <c r="L171" s="78">
        <f t="shared" si="35"/>
        <v>10000</v>
      </c>
      <c r="M171" s="78"/>
      <c r="N171" s="78"/>
      <c r="O171" s="78">
        <v>10000</v>
      </c>
      <c r="P171" s="129"/>
      <c r="Q171" s="78">
        <v>0</v>
      </c>
      <c r="R171" s="150">
        <f t="shared" si="36"/>
        <v>0</v>
      </c>
      <c r="S171" s="150"/>
      <c r="T171" s="150"/>
      <c r="U171" s="150">
        <v>0</v>
      </c>
      <c r="V171" s="157"/>
      <c r="W171" s="150">
        <v>0</v>
      </c>
      <c r="X171" s="150">
        <f t="shared" si="37"/>
        <v>0</v>
      </c>
      <c r="Y171" s="150"/>
      <c r="Z171" s="150"/>
      <c r="AA171" s="150">
        <v>0</v>
      </c>
      <c r="AB171" s="157"/>
      <c r="AC171" s="150">
        <v>0</v>
      </c>
    </row>
    <row r="172" spans="1:29" ht="15">
      <c r="A172" s="186"/>
      <c r="B172" s="173"/>
      <c r="C172" s="123" t="s">
        <v>302</v>
      </c>
      <c r="D172" s="240">
        <v>426131</v>
      </c>
      <c r="E172" s="29" t="s">
        <v>303</v>
      </c>
      <c r="F172" s="78">
        <f t="shared" si="34"/>
        <v>0</v>
      </c>
      <c r="G172" s="78"/>
      <c r="H172" s="78"/>
      <c r="I172" s="78">
        <v>0</v>
      </c>
      <c r="J172" s="129"/>
      <c r="K172" s="78">
        <v>0</v>
      </c>
      <c r="L172" s="78">
        <f t="shared" si="35"/>
        <v>0</v>
      </c>
      <c r="M172" s="78"/>
      <c r="N172" s="78"/>
      <c r="O172" s="78">
        <v>0</v>
      </c>
      <c r="P172" s="129"/>
      <c r="Q172" s="78">
        <v>0</v>
      </c>
      <c r="R172" s="150">
        <f t="shared" si="36"/>
        <v>0</v>
      </c>
      <c r="S172" s="150"/>
      <c r="T172" s="150"/>
      <c r="U172" s="150">
        <v>0</v>
      </c>
      <c r="V172" s="157"/>
      <c r="W172" s="150">
        <v>0</v>
      </c>
      <c r="X172" s="150">
        <f t="shared" si="37"/>
        <v>0</v>
      </c>
      <c r="Y172" s="150"/>
      <c r="Z172" s="150"/>
      <c r="AA172" s="150">
        <v>0</v>
      </c>
      <c r="AB172" s="157"/>
      <c r="AC172" s="150">
        <v>0</v>
      </c>
    </row>
    <row r="173" spans="1:29" ht="24">
      <c r="A173" s="197"/>
      <c r="B173" s="165"/>
      <c r="C173" s="194" t="s">
        <v>306</v>
      </c>
      <c r="D173" s="176">
        <v>426300</v>
      </c>
      <c r="E173" s="195" t="s">
        <v>307</v>
      </c>
      <c r="F173" s="87">
        <f t="shared" si="34"/>
        <v>203000</v>
      </c>
      <c r="G173" s="87">
        <f>G174</f>
        <v>0</v>
      </c>
      <c r="H173" s="87">
        <f>H174</f>
        <v>0</v>
      </c>
      <c r="I173" s="87">
        <f>I174</f>
        <v>0</v>
      </c>
      <c r="J173" s="87">
        <f>J174</f>
        <v>0</v>
      </c>
      <c r="K173" s="87">
        <f>K174</f>
        <v>203000</v>
      </c>
      <c r="L173" s="87">
        <f t="shared" si="35"/>
        <v>200000</v>
      </c>
      <c r="M173" s="87">
        <f>M174</f>
        <v>0</v>
      </c>
      <c r="N173" s="87">
        <f>N174</f>
        <v>0</v>
      </c>
      <c r="O173" s="87">
        <f>O174</f>
        <v>0</v>
      </c>
      <c r="P173" s="87">
        <f>P174</f>
        <v>0</v>
      </c>
      <c r="Q173" s="87">
        <f>Q174</f>
        <v>200000</v>
      </c>
      <c r="R173" s="153">
        <f t="shared" si="36"/>
        <v>140000</v>
      </c>
      <c r="S173" s="153">
        <f>S174</f>
        <v>0</v>
      </c>
      <c r="T173" s="153">
        <f>T174</f>
        <v>0</v>
      </c>
      <c r="U173" s="153">
        <f>U174</f>
        <v>0</v>
      </c>
      <c r="V173" s="153">
        <f>V174</f>
        <v>0</v>
      </c>
      <c r="W173" s="153">
        <f>W174</f>
        <v>140000</v>
      </c>
      <c r="X173" s="153">
        <f t="shared" si="37"/>
        <v>0</v>
      </c>
      <c r="Y173" s="153">
        <f>Y174</f>
        <v>0</v>
      </c>
      <c r="Z173" s="153">
        <f>Z174</f>
        <v>0</v>
      </c>
      <c r="AA173" s="153">
        <f>AA174</f>
        <v>0</v>
      </c>
      <c r="AB173" s="153">
        <f>AB174</f>
        <v>0</v>
      </c>
      <c r="AC173" s="153">
        <f>AC174</f>
        <v>0</v>
      </c>
    </row>
    <row r="174" spans="1:29" ht="24">
      <c r="A174" s="186"/>
      <c r="B174" s="108"/>
      <c r="C174" s="122" t="s">
        <v>308</v>
      </c>
      <c r="D174" s="164">
        <v>426311</v>
      </c>
      <c r="E174" s="29" t="s">
        <v>309</v>
      </c>
      <c r="F174" s="78">
        <f t="shared" si="34"/>
        <v>203000</v>
      </c>
      <c r="G174" s="80"/>
      <c r="H174" s="80"/>
      <c r="I174" s="80">
        <v>0</v>
      </c>
      <c r="J174" s="171"/>
      <c r="K174" s="78">
        <v>203000</v>
      </c>
      <c r="L174" s="78">
        <f t="shared" si="35"/>
        <v>200000</v>
      </c>
      <c r="M174" s="80"/>
      <c r="N174" s="80"/>
      <c r="O174" s="80">
        <v>0</v>
      </c>
      <c r="P174" s="171"/>
      <c r="Q174" s="78">
        <v>200000</v>
      </c>
      <c r="R174" s="150">
        <f t="shared" si="36"/>
        <v>140000</v>
      </c>
      <c r="S174" s="151"/>
      <c r="T174" s="151"/>
      <c r="U174" s="151">
        <v>0</v>
      </c>
      <c r="V174" s="212"/>
      <c r="W174" s="150">
        <v>140000</v>
      </c>
      <c r="X174" s="150">
        <f t="shared" si="37"/>
        <v>0</v>
      </c>
      <c r="Y174" s="151"/>
      <c r="Z174" s="151"/>
      <c r="AA174" s="151">
        <v>0</v>
      </c>
      <c r="AB174" s="212"/>
      <c r="AC174" s="150"/>
    </row>
    <row r="175" spans="1:29" ht="15">
      <c r="A175" s="197"/>
      <c r="B175" s="165"/>
      <c r="C175" s="194" t="s">
        <v>310</v>
      </c>
      <c r="D175" s="20">
        <v>426400</v>
      </c>
      <c r="E175" s="195" t="s">
        <v>311</v>
      </c>
      <c r="F175" s="87">
        <f t="shared" si="34"/>
        <v>7725000</v>
      </c>
      <c r="G175" s="25">
        <f>+G176+G177+G178+G179+G180+G181</f>
        <v>0</v>
      </c>
      <c r="H175" s="25">
        <f>+H176+H177+H178+H179+H180+H181</f>
        <v>0</v>
      </c>
      <c r="I175" s="246">
        <f>+I176+I177+I178+I179+I180+I181</f>
        <v>7725000</v>
      </c>
      <c r="J175" s="246">
        <f>+J176+J177+J178+J179+J180+J181</f>
        <v>0</v>
      </c>
      <c r="K175" s="246">
        <f>+K176+K177+K178+K179+K180+K181</f>
        <v>0</v>
      </c>
      <c r="L175" s="87">
        <f t="shared" si="35"/>
        <v>7704000</v>
      </c>
      <c r="M175" s="25">
        <f>+M176+M177+M178+M179+M180+M181</f>
        <v>0</v>
      </c>
      <c r="N175" s="25">
        <f>+N176+N177+N178+N179+N180+N181</f>
        <v>0</v>
      </c>
      <c r="O175" s="246">
        <f>+O176+O177+O178+O179+O180+O181</f>
        <v>7704000</v>
      </c>
      <c r="P175" s="246">
        <f>+P176+P177+P178+P179+P180+P181</f>
        <v>0</v>
      </c>
      <c r="Q175" s="246">
        <f>+Q176+Q177+Q178+Q179+Q180+Q181</f>
        <v>0</v>
      </c>
      <c r="R175" s="153">
        <f t="shared" si="36"/>
        <v>10605000</v>
      </c>
      <c r="S175" s="133">
        <f>+S176+S177+S178+S179+S180+S181</f>
        <v>0</v>
      </c>
      <c r="T175" s="133">
        <f>+T176+T177+T178+T179+T180+T181</f>
        <v>0</v>
      </c>
      <c r="U175" s="251">
        <f>+U176+U177+U178+U179+U180+U181</f>
        <v>10605000</v>
      </c>
      <c r="V175" s="251">
        <f>+V176+V177+V178+V179+V180+V181</f>
        <v>0</v>
      </c>
      <c r="W175" s="251">
        <f>+W176+W177+W178+W179+W180+W181</f>
        <v>0</v>
      </c>
      <c r="X175" s="153">
        <f t="shared" si="37"/>
        <v>0</v>
      </c>
      <c r="Y175" s="133">
        <f>+Y176+Y177+Y178+Y179+Y180+Y181</f>
        <v>0</v>
      </c>
      <c r="Z175" s="133">
        <f>+Z176+Z177+Z178+Z179+Z180+Z181</f>
        <v>0</v>
      </c>
      <c r="AA175" s="251">
        <f>+AA176+AA177+AA178+AA179+AA180+AA181</f>
        <v>0</v>
      </c>
      <c r="AB175" s="251">
        <f>+AB176+AB177+AB178+AB179+AB180+AB181</f>
        <v>0</v>
      </c>
      <c r="AC175" s="251">
        <f>+AC176+AC177+AC178+AC179+AC180+AC181</f>
        <v>0</v>
      </c>
    </row>
    <row r="176" spans="1:29" ht="15">
      <c r="A176" s="186"/>
      <c r="B176" s="617"/>
      <c r="C176" s="123" t="s">
        <v>312</v>
      </c>
      <c r="D176" s="15">
        <v>4264111</v>
      </c>
      <c r="E176" s="29" t="s">
        <v>313</v>
      </c>
      <c r="F176" s="78">
        <f t="shared" si="34"/>
        <v>1000000</v>
      </c>
      <c r="G176" s="78"/>
      <c r="H176" s="78"/>
      <c r="I176" s="78">
        <v>1000000</v>
      </c>
      <c r="J176" s="129"/>
      <c r="K176" s="78">
        <v>0</v>
      </c>
      <c r="L176" s="78">
        <f t="shared" si="35"/>
        <v>1000000</v>
      </c>
      <c r="M176" s="78"/>
      <c r="N176" s="78"/>
      <c r="O176" s="78">
        <v>1000000</v>
      </c>
      <c r="P176" s="129"/>
      <c r="Q176" s="78">
        <v>0</v>
      </c>
      <c r="R176" s="150">
        <f t="shared" si="36"/>
        <v>1200000</v>
      </c>
      <c r="S176" s="150"/>
      <c r="T176" s="150"/>
      <c r="U176" s="150">
        <v>1200000</v>
      </c>
      <c r="V176" s="157"/>
      <c r="W176" s="150">
        <v>0</v>
      </c>
      <c r="X176" s="150">
        <f t="shared" si="37"/>
        <v>0</v>
      </c>
      <c r="Y176" s="150"/>
      <c r="Z176" s="150"/>
      <c r="AA176" s="150"/>
      <c r="AB176" s="157"/>
      <c r="AC176" s="150">
        <v>0</v>
      </c>
    </row>
    <row r="177" spans="1:29" ht="15">
      <c r="A177" s="186"/>
      <c r="B177" s="617"/>
      <c r="C177" s="123" t="s">
        <v>314</v>
      </c>
      <c r="D177" s="15">
        <v>4264112</v>
      </c>
      <c r="E177" s="29" t="s">
        <v>315</v>
      </c>
      <c r="F177" s="78">
        <f t="shared" si="34"/>
        <v>50000</v>
      </c>
      <c r="G177" s="78"/>
      <c r="H177" s="78"/>
      <c r="I177" s="78">
        <v>50000</v>
      </c>
      <c r="J177" s="129"/>
      <c r="K177" s="78">
        <v>0</v>
      </c>
      <c r="L177" s="78">
        <f t="shared" si="35"/>
        <v>50000</v>
      </c>
      <c r="M177" s="78"/>
      <c r="N177" s="78"/>
      <c r="O177" s="78">
        <v>50000</v>
      </c>
      <c r="P177" s="129"/>
      <c r="Q177" s="78">
        <v>0</v>
      </c>
      <c r="R177" s="150">
        <f t="shared" si="36"/>
        <v>50000</v>
      </c>
      <c r="S177" s="150"/>
      <c r="T177" s="150"/>
      <c r="U177" s="150">
        <v>50000</v>
      </c>
      <c r="V177" s="157"/>
      <c r="W177" s="150">
        <v>0</v>
      </c>
      <c r="X177" s="150">
        <f t="shared" si="37"/>
        <v>0</v>
      </c>
      <c r="Y177" s="150"/>
      <c r="Z177" s="150"/>
      <c r="AA177" s="150"/>
      <c r="AB177" s="157"/>
      <c r="AC177" s="150">
        <v>0</v>
      </c>
    </row>
    <row r="178" spans="1:29" ht="15">
      <c r="A178" s="186"/>
      <c r="B178" s="617"/>
      <c r="C178" s="123" t="s">
        <v>316</v>
      </c>
      <c r="D178" s="15">
        <v>426412</v>
      </c>
      <c r="E178" s="29" t="s">
        <v>317</v>
      </c>
      <c r="F178" s="78">
        <f t="shared" si="34"/>
        <v>6200000</v>
      </c>
      <c r="G178" s="78"/>
      <c r="H178" s="78"/>
      <c r="I178" s="78">
        <v>6200000</v>
      </c>
      <c r="J178" s="129"/>
      <c r="K178" s="78">
        <v>0</v>
      </c>
      <c r="L178" s="78">
        <f t="shared" si="35"/>
        <v>6200000</v>
      </c>
      <c r="M178" s="78"/>
      <c r="N178" s="78"/>
      <c r="O178" s="78">
        <v>6200000</v>
      </c>
      <c r="P178" s="129"/>
      <c r="Q178" s="78">
        <v>0</v>
      </c>
      <c r="R178" s="150">
        <f t="shared" si="36"/>
        <v>9000000</v>
      </c>
      <c r="S178" s="150"/>
      <c r="T178" s="150"/>
      <c r="U178" s="150">
        <v>9000000</v>
      </c>
      <c r="V178" s="157"/>
      <c r="W178" s="150">
        <v>0</v>
      </c>
      <c r="X178" s="150">
        <f t="shared" si="37"/>
        <v>0</v>
      </c>
      <c r="Y178" s="150"/>
      <c r="Z178" s="150"/>
      <c r="AA178" s="150"/>
      <c r="AB178" s="157"/>
      <c r="AC178" s="150">
        <v>0</v>
      </c>
    </row>
    <row r="179" spans="1:29" ht="15">
      <c r="A179" s="186"/>
      <c r="B179" s="617"/>
      <c r="C179" s="123" t="s">
        <v>318</v>
      </c>
      <c r="D179" s="15">
        <v>426413</v>
      </c>
      <c r="E179" s="29" t="s">
        <v>319</v>
      </c>
      <c r="F179" s="78">
        <f t="shared" si="34"/>
        <v>75000</v>
      </c>
      <c r="G179" s="78"/>
      <c r="H179" s="78"/>
      <c r="I179" s="78">
        <v>75000</v>
      </c>
      <c r="J179" s="129"/>
      <c r="K179" s="78">
        <v>0</v>
      </c>
      <c r="L179" s="78">
        <f t="shared" si="35"/>
        <v>75000</v>
      </c>
      <c r="M179" s="78"/>
      <c r="N179" s="78"/>
      <c r="O179" s="78">
        <v>75000</v>
      </c>
      <c r="P179" s="129"/>
      <c r="Q179" s="78">
        <v>0</v>
      </c>
      <c r="R179" s="150">
        <f t="shared" si="36"/>
        <v>85000</v>
      </c>
      <c r="S179" s="150"/>
      <c r="T179" s="150"/>
      <c r="U179" s="150">
        <v>85000</v>
      </c>
      <c r="V179" s="157"/>
      <c r="W179" s="150">
        <v>0</v>
      </c>
      <c r="X179" s="150">
        <f t="shared" si="37"/>
        <v>0</v>
      </c>
      <c r="Y179" s="150"/>
      <c r="Z179" s="150"/>
      <c r="AA179" s="150"/>
      <c r="AB179" s="157"/>
      <c r="AC179" s="150">
        <v>0</v>
      </c>
    </row>
    <row r="180" spans="1:29" ht="15">
      <c r="A180" s="186"/>
      <c r="B180" s="617"/>
      <c r="C180" s="123" t="s">
        <v>320</v>
      </c>
      <c r="D180" s="15">
        <v>4264911</v>
      </c>
      <c r="E180" s="29" t="s">
        <v>321</v>
      </c>
      <c r="F180" s="78">
        <f t="shared" si="34"/>
        <v>350000</v>
      </c>
      <c r="G180" s="78"/>
      <c r="H180" s="78"/>
      <c r="I180" s="78">
        <v>350000</v>
      </c>
      <c r="J180" s="129"/>
      <c r="K180" s="78">
        <v>0</v>
      </c>
      <c r="L180" s="78">
        <v>250000</v>
      </c>
      <c r="M180" s="78"/>
      <c r="N180" s="78"/>
      <c r="O180" s="78">
        <v>329000</v>
      </c>
      <c r="P180" s="129"/>
      <c r="Q180" s="78">
        <v>0</v>
      </c>
      <c r="R180" s="150">
        <f t="shared" si="36"/>
        <v>200000</v>
      </c>
      <c r="S180" s="150"/>
      <c r="T180" s="150"/>
      <c r="U180" s="150">
        <v>200000</v>
      </c>
      <c r="V180" s="157"/>
      <c r="W180" s="150">
        <v>0</v>
      </c>
      <c r="X180" s="150">
        <f t="shared" si="37"/>
        <v>0</v>
      </c>
      <c r="Y180" s="150"/>
      <c r="Z180" s="150"/>
      <c r="AA180" s="150"/>
      <c r="AB180" s="157"/>
      <c r="AC180" s="150">
        <v>0</v>
      </c>
    </row>
    <row r="181" spans="1:29" ht="15">
      <c r="A181" s="186"/>
      <c r="B181" s="617"/>
      <c r="C181" s="123" t="s">
        <v>322</v>
      </c>
      <c r="D181" s="15">
        <v>4264912</v>
      </c>
      <c r="E181" s="29" t="s">
        <v>323</v>
      </c>
      <c r="F181" s="78">
        <f t="shared" si="34"/>
        <v>50000</v>
      </c>
      <c r="G181" s="78"/>
      <c r="H181" s="78"/>
      <c r="I181" s="78">
        <v>50000</v>
      </c>
      <c r="J181" s="129"/>
      <c r="K181" s="78">
        <v>0</v>
      </c>
      <c r="L181" s="78">
        <f t="shared" si="35"/>
        <v>50000</v>
      </c>
      <c r="M181" s="78"/>
      <c r="N181" s="78"/>
      <c r="O181" s="78">
        <v>50000</v>
      </c>
      <c r="P181" s="129"/>
      <c r="Q181" s="78">
        <v>0</v>
      </c>
      <c r="R181" s="150">
        <f t="shared" si="36"/>
        <v>70000</v>
      </c>
      <c r="S181" s="150"/>
      <c r="T181" s="150"/>
      <c r="U181" s="150">
        <v>70000</v>
      </c>
      <c r="V181" s="157"/>
      <c r="W181" s="150">
        <v>0</v>
      </c>
      <c r="X181" s="150">
        <f t="shared" si="37"/>
        <v>0</v>
      </c>
      <c r="Y181" s="150"/>
      <c r="Z181" s="150"/>
      <c r="AA181" s="150"/>
      <c r="AB181" s="157"/>
      <c r="AC181" s="150">
        <v>0</v>
      </c>
    </row>
    <row r="182" spans="1:29" ht="24">
      <c r="A182" s="197"/>
      <c r="B182" s="165"/>
      <c r="C182" s="194" t="s">
        <v>324</v>
      </c>
      <c r="D182" s="20">
        <v>426700</v>
      </c>
      <c r="E182" s="195" t="s">
        <v>325</v>
      </c>
      <c r="F182" s="87">
        <f t="shared" si="34"/>
        <v>46308000</v>
      </c>
      <c r="G182" s="87"/>
      <c r="H182" s="87"/>
      <c r="I182" s="246">
        <f>+I183+I189+I190+I195</f>
        <v>45953000</v>
      </c>
      <c r="J182" s="246">
        <f>+J183+J189+J190+J195</f>
        <v>0</v>
      </c>
      <c r="K182" s="246">
        <f>+K183+K189+K190+K195</f>
        <v>355000</v>
      </c>
      <c r="L182" s="87">
        <f t="shared" si="35"/>
        <v>46958000</v>
      </c>
      <c r="M182" s="87"/>
      <c r="N182" s="87"/>
      <c r="O182" s="246">
        <f>+O183+O189+O190+O195</f>
        <v>45953000</v>
      </c>
      <c r="P182" s="246">
        <f>+P183+P189+P190+P195</f>
        <v>0</v>
      </c>
      <c r="Q182" s="246">
        <f>+Q183+Q189+Q190+Q195</f>
        <v>1005000</v>
      </c>
      <c r="R182" s="153">
        <f t="shared" si="36"/>
        <v>50442000</v>
      </c>
      <c r="S182" s="153"/>
      <c r="T182" s="153"/>
      <c r="U182" s="251">
        <f>+U183+U189+U190+U195</f>
        <v>49364000</v>
      </c>
      <c r="V182" s="251">
        <f>+V183+V189+V190+V195</f>
        <v>0</v>
      </c>
      <c r="W182" s="251">
        <f>+W183+W189+W190+W195</f>
        <v>1078000</v>
      </c>
      <c r="X182" s="153">
        <f t="shared" si="37"/>
        <v>0</v>
      </c>
      <c r="Y182" s="153"/>
      <c r="Z182" s="153"/>
      <c r="AA182" s="251">
        <f>+AA183+AA189+AA190+AA195</f>
        <v>0</v>
      </c>
      <c r="AB182" s="251">
        <f>+AB183+AB189+AB190+AB195</f>
        <v>0</v>
      </c>
      <c r="AC182" s="251">
        <f>+AC183+AC189+AC190+AC195</f>
        <v>0</v>
      </c>
    </row>
    <row r="183" spans="1:29" ht="15">
      <c r="A183" s="197"/>
      <c r="B183" s="165"/>
      <c r="C183" s="194" t="s">
        <v>326</v>
      </c>
      <c r="D183" s="20">
        <v>426710</v>
      </c>
      <c r="E183" s="195" t="s">
        <v>327</v>
      </c>
      <c r="F183" s="87">
        <f t="shared" si="34"/>
        <v>4170000</v>
      </c>
      <c r="G183" s="87"/>
      <c r="H183" s="87"/>
      <c r="I183" s="87">
        <f>+I184+I185+I186+I187+I188</f>
        <v>4170000</v>
      </c>
      <c r="J183" s="87">
        <f>+J184+J185+J186+J187+J188</f>
        <v>0</v>
      </c>
      <c r="K183" s="87">
        <f>+K184+K185+K186+K187+K188</f>
        <v>0</v>
      </c>
      <c r="L183" s="87">
        <f t="shared" si="35"/>
        <v>4425000</v>
      </c>
      <c r="M183" s="87"/>
      <c r="N183" s="87"/>
      <c r="O183" s="87">
        <f>+O184+O185+O186+O187+O188</f>
        <v>4170000</v>
      </c>
      <c r="P183" s="87">
        <f>+P184+P185+P186+P187+P188</f>
        <v>0</v>
      </c>
      <c r="Q183" s="87">
        <f>+Q184+Q185+Q186+Q187+Q188</f>
        <v>255000</v>
      </c>
      <c r="R183" s="153">
        <f t="shared" si="36"/>
        <v>4876000</v>
      </c>
      <c r="S183" s="153"/>
      <c r="T183" s="153"/>
      <c r="U183" s="153">
        <f>+U184+U185+U186+U187+U188</f>
        <v>4448000</v>
      </c>
      <c r="V183" s="153">
        <f>+V184+V185+V186+V187+V188</f>
        <v>0</v>
      </c>
      <c r="W183" s="153">
        <f>+W184+W185+W186+W187+W188</f>
        <v>428000</v>
      </c>
      <c r="X183" s="153">
        <f t="shared" si="37"/>
        <v>0</v>
      </c>
      <c r="Y183" s="153"/>
      <c r="Z183" s="153"/>
      <c r="AA183" s="153">
        <f>+AA184+AA185+AA186+AA187+AA188</f>
        <v>0</v>
      </c>
      <c r="AB183" s="153">
        <f>+AB184+AB185+AB186+AB187+AB188</f>
        <v>0</v>
      </c>
      <c r="AC183" s="153">
        <f>+AC184+AC185+AC186+AC187+AC188</f>
        <v>0</v>
      </c>
    </row>
    <row r="184" spans="1:29" ht="15">
      <c r="A184" s="186"/>
      <c r="B184" s="617"/>
      <c r="C184" s="123" t="s">
        <v>328</v>
      </c>
      <c r="D184" s="15">
        <v>426711</v>
      </c>
      <c r="E184" s="29" t="s">
        <v>329</v>
      </c>
      <c r="F184" s="78">
        <f t="shared" si="34"/>
        <v>3500000</v>
      </c>
      <c r="G184" s="78"/>
      <c r="H184" s="78"/>
      <c r="I184" s="78">
        <v>3500000</v>
      </c>
      <c r="J184" s="129"/>
      <c r="K184" s="78">
        <v>0</v>
      </c>
      <c r="L184" s="78">
        <f t="shared" si="35"/>
        <v>3655000</v>
      </c>
      <c r="M184" s="78"/>
      <c r="N184" s="78"/>
      <c r="O184" s="78">
        <v>3500000</v>
      </c>
      <c r="P184" s="129"/>
      <c r="Q184" s="78">
        <v>155000</v>
      </c>
      <c r="R184" s="150">
        <f t="shared" si="36"/>
        <v>3979000</v>
      </c>
      <c r="S184" s="150"/>
      <c r="T184" s="150"/>
      <c r="U184" s="150">
        <v>3714000</v>
      </c>
      <c r="V184" s="157"/>
      <c r="W184" s="150">
        <v>265000</v>
      </c>
      <c r="X184" s="150">
        <f t="shared" si="37"/>
        <v>0</v>
      </c>
      <c r="Y184" s="150"/>
      <c r="Z184" s="150"/>
      <c r="AA184" s="150"/>
      <c r="AB184" s="157"/>
      <c r="AC184" s="150"/>
    </row>
    <row r="185" spans="1:29" ht="15">
      <c r="A185" s="186"/>
      <c r="B185" s="617"/>
      <c r="C185" s="123" t="s">
        <v>330</v>
      </c>
      <c r="D185" s="15">
        <v>42671102</v>
      </c>
      <c r="E185" s="29" t="s">
        <v>331</v>
      </c>
      <c r="F185" s="78">
        <f t="shared" si="34"/>
        <v>60000</v>
      </c>
      <c r="G185" s="78"/>
      <c r="H185" s="78"/>
      <c r="I185" s="78">
        <v>60000</v>
      </c>
      <c r="J185" s="129"/>
      <c r="K185" s="78">
        <v>0</v>
      </c>
      <c r="L185" s="78">
        <f t="shared" si="35"/>
        <v>60000</v>
      </c>
      <c r="M185" s="78"/>
      <c r="N185" s="78"/>
      <c r="O185" s="78">
        <v>60000</v>
      </c>
      <c r="P185" s="129"/>
      <c r="Q185" s="78">
        <v>0</v>
      </c>
      <c r="R185" s="150">
        <f t="shared" si="36"/>
        <v>50000</v>
      </c>
      <c r="S185" s="150"/>
      <c r="T185" s="150"/>
      <c r="U185" s="150">
        <v>50000</v>
      </c>
      <c r="V185" s="157"/>
      <c r="W185" s="150">
        <v>0</v>
      </c>
      <c r="X185" s="150">
        <f t="shared" si="37"/>
        <v>0</v>
      </c>
      <c r="Y185" s="150"/>
      <c r="Z185" s="150"/>
      <c r="AA185" s="150"/>
      <c r="AB185" s="157"/>
      <c r="AC185" s="150"/>
    </row>
    <row r="186" spans="1:29" ht="15">
      <c r="A186" s="186"/>
      <c r="B186" s="617"/>
      <c r="C186" s="123" t="s">
        <v>332</v>
      </c>
      <c r="D186" s="15">
        <v>42671103</v>
      </c>
      <c r="E186" s="29" t="s">
        <v>333</v>
      </c>
      <c r="F186" s="78">
        <f t="shared" si="34"/>
        <v>130000</v>
      </c>
      <c r="G186" s="78"/>
      <c r="H186" s="78"/>
      <c r="I186" s="78">
        <v>130000</v>
      </c>
      <c r="J186" s="129"/>
      <c r="K186" s="78">
        <v>0</v>
      </c>
      <c r="L186" s="78">
        <f t="shared" si="35"/>
        <v>130000</v>
      </c>
      <c r="M186" s="78"/>
      <c r="N186" s="78"/>
      <c r="O186" s="78">
        <v>130000</v>
      </c>
      <c r="P186" s="129"/>
      <c r="Q186" s="78">
        <v>0</v>
      </c>
      <c r="R186" s="150">
        <f t="shared" si="36"/>
        <v>263000</v>
      </c>
      <c r="S186" s="150"/>
      <c r="T186" s="150"/>
      <c r="U186" s="150">
        <v>200000</v>
      </c>
      <c r="V186" s="157"/>
      <c r="W186" s="150">
        <v>63000</v>
      </c>
      <c r="X186" s="150">
        <f t="shared" si="37"/>
        <v>0</v>
      </c>
      <c r="Y186" s="150"/>
      <c r="Z186" s="150"/>
      <c r="AA186" s="150"/>
      <c r="AB186" s="157"/>
      <c r="AC186" s="150"/>
    </row>
    <row r="187" spans="1:29" ht="15">
      <c r="A187" s="186"/>
      <c r="B187" s="617"/>
      <c r="C187" s="123" t="s">
        <v>334</v>
      </c>
      <c r="D187" s="15">
        <v>42671105</v>
      </c>
      <c r="E187" s="29" t="s">
        <v>335</v>
      </c>
      <c r="F187" s="78">
        <f t="shared" si="34"/>
        <v>230000</v>
      </c>
      <c r="G187" s="78"/>
      <c r="H187" s="78"/>
      <c r="I187" s="78">
        <v>230000</v>
      </c>
      <c r="J187" s="129"/>
      <c r="K187" s="78">
        <v>0</v>
      </c>
      <c r="L187" s="78">
        <f t="shared" si="35"/>
        <v>330000</v>
      </c>
      <c r="M187" s="78"/>
      <c r="N187" s="78"/>
      <c r="O187" s="78">
        <v>230000</v>
      </c>
      <c r="P187" s="129"/>
      <c r="Q187" s="78">
        <v>100000</v>
      </c>
      <c r="R187" s="150">
        <f t="shared" si="36"/>
        <v>400000</v>
      </c>
      <c r="S187" s="150"/>
      <c r="T187" s="150"/>
      <c r="U187" s="210">
        <v>300000</v>
      </c>
      <c r="V187" s="157"/>
      <c r="W187" s="150">
        <v>100000</v>
      </c>
      <c r="X187" s="150">
        <f t="shared" si="37"/>
        <v>0</v>
      </c>
      <c r="Y187" s="150"/>
      <c r="Z187" s="150"/>
      <c r="AA187" s="210"/>
      <c r="AB187" s="157"/>
      <c r="AC187" s="150"/>
    </row>
    <row r="188" spans="1:29" ht="15">
      <c r="A188" s="186"/>
      <c r="B188" s="173"/>
      <c r="C188" s="123" t="s">
        <v>336</v>
      </c>
      <c r="D188" s="15">
        <v>42671107</v>
      </c>
      <c r="E188" s="29" t="s">
        <v>337</v>
      </c>
      <c r="F188" s="78">
        <f t="shared" si="34"/>
        <v>250000</v>
      </c>
      <c r="G188" s="78"/>
      <c r="H188" s="78"/>
      <c r="I188" s="78">
        <v>250000</v>
      </c>
      <c r="J188" s="129"/>
      <c r="K188" s="78">
        <v>0</v>
      </c>
      <c r="L188" s="78">
        <f t="shared" si="35"/>
        <v>250000</v>
      </c>
      <c r="M188" s="78"/>
      <c r="N188" s="78"/>
      <c r="O188" s="78">
        <v>250000</v>
      </c>
      <c r="P188" s="129"/>
      <c r="Q188" s="78">
        <v>0</v>
      </c>
      <c r="R188" s="150">
        <f t="shared" si="36"/>
        <v>184000</v>
      </c>
      <c r="S188" s="150"/>
      <c r="T188" s="150"/>
      <c r="U188" s="258">
        <v>184000</v>
      </c>
      <c r="V188" s="157"/>
      <c r="W188" s="150">
        <v>0</v>
      </c>
      <c r="X188" s="150">
        <f t="shared" si="37"/>
        <v>0</v>
      </c>
      <c r="Y188" s="150"/>
      <c r="Z188" s="150"/>
      <c r="AA188" s="258"/>
      <c r="AB188" s="157"/>
      <c r="AC188" s="150">
        <v>0</v>
      </c>
    </row>
    <row r="189" spans="1:29" s="2" customFormat="1" ht="15">
      <c r="A189" s="241"/>
      <c r="B189" s="242"/>
      <c r="C189" s="243" t="s">
        <v>338</v>
      </c>
      <c r="D189" s="244">
        <v>426721</v>
      </c>
      <c r="E189" s="245" t="s">
        <v>339</v>
      </c>
      <c r="F189" s="87">
        <f t="shared" si="34"/>
        <v>5022000</v>
      </c>
      <c r="G189" s="87"/>
      <c r="H189" s="87"/>
      <c r="I189" s="87">
        <v>4947000</v>
      </c>
      <c r="J189" s="121"/>
      <c r="K189" s="87">
        <v>75000</v>
      </c>
      <c r="L189" s="87">
        <f t="shared" si="35"/>
        <v>5607000</v>
      </c>
      <c r="M189" s="87"/>
      <c r="N189" s="87"/>
      <c r="O189" s="87">
        <v>4947000</v>
      </c>
      <c r="P189" s="121"/>
      <c r="Q189" s="87">
        <v>660000</v>
      </c>
      <c r="R189" s="259">
        <f t="shared" si="36"/>
        <v>5350000</v>
      </c>
      <c r="S189" s="259"/>
      <c r="T189" s="259"/>
      <c r="U189" s="259">
        <v>5000000</v>
      </c>
      <c r="V189" s="260"/>
      <c r="W189" s="259">
        <v>350000</v>
      </c>
      <c r="X189" s="259">
        <f t="shared" si="37"/>
        <v>0</v>
      </c>
      <c r="Y189" s="259"/>
      <c r="Z189" s="259"/>
      <c r="AA189" s="259"/>
      <c r="AB189" s="260"/>
      <c r="AC189" s="259"/>
    </row>
    <row r="190" spans="1:29" ht="15">
      <c r="A190" s="197"/>
      <c r="B190" s="119"/>
      <c r="C190" s="194" t="s">
        <v>340</v>
      </c>
      <c r="D190" s="20">
        <v>426750</v>
      </c>
      <c r="E190" s="195" t="s">
        <v>341</v>
      </c>
      <c r="F190" s="87">
        <f t="shared" si="34"/>
        <v>20181000</v>
      </c>
      <c r="G190" s="25">
        <f>+G191+G192+G193</f>
        <v>0</v>
      </c>
      <c r="H190" s="25">
        <f>+H191+H192+H193</f>
        <v>0</v>
      </c>
      <c r="I190" s="246">
        <f>+I191+I192+I193+I194</f>
        <v>19981000</v>
      </c>
      <c r="J190" s="246">
        <f>+J191+J192+J193+J194</f>
        <v>0</v>
      </c>
      <c r="K190" s="246">
        <f>+K191+K192+K193+K194</f>
        <v>200000</v>
      </c>
      <c r="L190" s="87">
        <f t="shared" si="35"/>
        <v>20031000</v>
      </c>
      <c r="M190" s="25">
        <f>+M191+M192+M193</f>
        <v>0</v>
      </c>
      <c r="N190" s="25">
        <f>+N191+N192+N193</f>
        <v>0</v>
      </c>
      <c r="O190" s="246">
        <f>+O191+O192+O193+O194</f>
        <v>19981000</v>
      </c>
      <c r="P190" s="246">
        <f>+P191+P192+P193+P194</f>
        <v>0</v>
      </c>
      <c r="Q190" s="246">
        <f>+Q191+Q192+Q193+Q194</f>
        <v>50000</v>
      </c>
      <c r="R190" s="153">
        <f t="shared" si="36"/>
        <v>23332000</v>
      </c>
      <c r="S190" s="133">
        <f>+S191+S192+S193</f>
        <v>0</v>
      </c>
      <c r="T190" s="133">
        <f>+T191+T192+T193</f>
        <v>0</v>
      </c>
      <c r="U190" s="251">
        <f>+U191+U192+U193+U194</f>
        <v>23132000</v>
      </c>
      <c r="V190" s="251">
        <f>+V191+V192+V193+V194</f>
        <v>0</v>
      </c>
      <c r="W190" s="251">
        <f>+W191+W192+W193+W194</f>
        <v>200000</v>
      </c>
      <c r="X190" s="153">
        <f t="shared" si="37"/>
        <v>0</v>
      </c>
      <c r="Y190" s="133">
        <f>+Y191+Y192+Y193</f>
        <v>0</v>
      </c>
      <c r="Z190" s="133">
        <f>+Z191+Z192+Z193</f>
        <v>0</v>
      </c>
      <c r="AA190" s="251">
        <f>+AA191+AA192+AA193+AA194</f>
        <v>0</v>
      </c>
      <c r="AB190" s="251">
        <f>+AB191+AB192+AB193+AB194</f>
        <v>0</v>
      </c>
      <c r="AC190" s="251">
        <f>+AC191+AC192+AC193+AC194</f>
        <v>0</v>
      </c>
    </row>
    <row r="191" spans="1:29" ht="15">
      <c r="A191" s="186"/>
      <c r="B191" s="618"/>
      <c r="C191" s="123" t="s">
        <v>342</v>
      </c>
      <c r="D191" s="15">
        <v>426751</v>
      </c>
      <c r="E191" s="29" t="s">
        <v>343</v>
      </c>
      <c r="F191" s="78">
        <f t="shared" si="34"/>
        <v>11917000</v>
      </c>
      <c r="G191" s="78"/>
      <c r="H191" s="78"/>
      <c r="I191" s="78">
        <v>11742000</v>
      </c>
      <c r="J191" s="129">
        <v>0</v>
      </c>
      <c r="K191" s="78">
        <v>175000</v>
      </c>
      <c r="L191" s="78">
        <f t="shared" si="35"/>
        <v>11792000</v>
      </c>
      <c r="M191" s="78"/>
      <c r="N191" s="78"/>
      <c r="O191" s="78">
        <v>11742000</v>
      </c>
      <c r="P191" s="129">
        <v>0</v>
      </c>
      <c r="Q191" s="78">
        <v>50000</v>
      </c>
      <c r="R191" s="150">
        <f t="shared" si="36"/>
        <v>13938000</v>
      </c>
      <c r="S191" s="150"/>
      <c r="T191" s="150"/>
      <c r="U191" s="150">
        <v>13738000</v>
      </c>
      <c r="V191" s="157">
        <v>0</v>
      </c>
      <c r="W191" s="150">
        <v>200000</v>
      </c>
      <c r="X191" s="150">
        <f t="shared" si="37"/>
        <v>0</v>
      </c>
      <c r="Y191" s="150"/>
      <c r="Z191" s="150"/>
      <c r="AA191" s="150"/>
      <c r="AB191" s="157">
        <v>0</v>
      </c>
      <c r="AC191" s="150"/>
    </row>
    <row r="192" spans="1:29" ht="15">
      <c r="A192" s="186"/>
      <c r="B192" s="618"/>
      <c r="C192" s="123" t="s">
        <v>344</v>
      </c>
      <c r="D192" s="15">
        <v>42675102</v>
      </c>
      <c r="E192" s="29" t="s">
        <v>345</v>
      </c>
      <c r="F192" s="78">
        <f t="shared" si="34"/>
        <v>3439000</v>
      </c>
      <c r="G192" s="78"/>
      <c r="H192" s="78"/>
      <c r="I192" s="78">
        <v>3439000</v>
      </c>
      <c r="J192" s="129"/>
      <c r="K192" s="78">
        <v>0</v>
      </c>
      <c r="L192" s="78">
        <f t="shared" si="35"/>
        <v>3439000</v>
      </c>
      <c r="M192" s="78"/>
      <c r="N192" s="78"/>
      <c r="O192" s="78">
        <v>3439000</v>
      </c>
      <c r="P192" s="129"/>
      <c r="Q192" s="78">
        <v>0</v>
      </c>
      <c r="R192" s="150">
        <f t="shared" si="36"/>
        <v>4294000</v>
      </c>
      <c r="S192" s="150"/>
      <c r="T192" s="150"/>
      <c r="U192" s="150">
        <v>4294000</v>
      </c>
      <c r="V192" s="157"/>
      <c r="W192" s="150">
        <v>0</v>
      </c>
      <c r="X192" s="150">
        <f t="shared" si="37"/>
        <v>0</v>
      </c>
      <c r="Y192" s="150"/>
      <c r="Z192" s="150"/>
      <c r="AA192" s="150"/>
      <c r="AB192" s="157"/>
      <c r="AC192" s="150">
        <v>0</v>
      </c>
    </row>
    <row r="193" spans="1:29" ht="15">
      <c r="A193" s="186"/>
      <c r="B193" s="166"/>
      <c r="C193" s="123" t="s">
        <v>346</v>
      </c>
      <c r="D193" s="15">
        <v>42675108</v>
      </c>
      <c r="E193" s="29" t="s">
        <v>347</v>
      </c>
      <c r="F193" s="78">
        <f t="shared" si="34"/>
        <v>4800000</v>
      </c>
      <c r="G193" s="78"/>
      <c r="H193" s="78"/>
      <c r="I193" s="78">
        <v>4800000</v>
      </c>
      <c r="J193" s="129"/>
      <c r="K193" s="78">
        <v>0</v>
      </c>
      <c r="L193" s="78">
        <f t="shared" si="35"/>
        <v>4800000</v>
      </c>
      <c r="M193" s="78"/>
      <c r="N193" s="78"/>
      <c r="O193" s="78">
        <v>4800000</v>
      </c>
      <c r="P193" s="129"/>
      <c r="Q193" s="78">
        <v>0</v>
      </c>
      <c r="R193" s="150">
        <f t="shared" si="36"/>
        <v>5000000</v>
      </c>
      <c r="S193" s="150"/>
      <c r="T193" s="150"/>
      <c r="U193" s="150">
        <v>5000000</v>
      </c>
      <c r="V193" s="157"/>
      <c r="W193" s="150">
        <v>0</v>
      </c>
      <c r="X193" s="150">
        <f t="shared" si="37"/>
        <v>0</v>
      </c>
      <c r="Y193" s="150"/>
      <c r="Z193" s="150"/>
      <c r="AA193" s="150"/>
      <c r="AB193" s="157"/>
      <c r="AC193" s="150">
        <v>0</v>
      </c>
    </row>
    <row r="194" spans="1:29" ht="15">
      <c r="A194" s="186"/>
      <c r="B194" s="166"/>
      <c r="C194" s="123" t="s">
        <v>348</v>
      </c>
      <c r="D194" s="15">
        <v>42675103</v>
      </c>
      <c r="E194" s="29" t="s">
        <v>349</v>
      </c>
      <c r="F194" s="78">
        <f t="shared" si="34"/>
        <v>25000</v>
      </c>
      <c r="G194" s="78"/>
      <c r="H194" s="78"/>
      <c r="I194" s="78">
        <v>0</v>
      </c>
      <c r="J194" s="129"/>
      <c r="K194" s="78">
        <v>25000</v>
      </c>
      <c r="L194" s="78">
        <f t="shared" si="35"/>
        <v>0</v>
      </c>
      <c r="M194" s="78"/>
      <c r="N194" s="78"/>
      <c r="O194" s="78">
        <v>0</v>
      </c>
      <c r="P194" s="129"/>
      <c r="Q194" s="78">
        <v>0</v>
      </c>
      <c r="R194" s="150">
        <f t="shared" si="36"/>
        <v>100000</v>
      </c>
      <c r="S194" s="150"/>
      <c r="T194" s="150"/>
      <c r="U194" s="210">
        <v>100000</v>
      </c>
      <c r="V194" s="157"/>
      <c r="W194" s="150">
        <v>0</v>
      </c>
      <c r="X194" s="150">
        <f t="shared" si="37"/>
        <v>0</v>
      </c>
      <c r="Y194" s="150"/>
      <c r="Z194" s="150"/>
      <c r="AA194" s="210"/>
      <c r="AB194" s="157"/>
      <c r="AC194" s="150">
        <v>0</v>
      </c>
    </row>
    <row r="195" spans="1:29" ht="15">
      <c r="A195" s="197"/>
      <c r="B195" s="261"/>
      <c r="C195" s="194" t="s">
        <v>350</v>
      </c>
      <c r="D195" s="20">
        <v>426790</v>
      </c>
      <c r="E195" s="195" t="s">
        <v>351</v>
      </c>
      <c r="F195" s="87">
        <f t="shared" si="34"/>
        <v>16935000</v>
      </c>
      <c r="G195" s="87"/>
      <c r="H195" s="87"/>
      <c r="I195" s="87">
        <f>+I197+I199+I198+I196</f>
        <v>16855000</v>
      </c>
      <c r="J195" s="87">
        <f>+J197+J199+J198+J196</f>
        <v>0</v>
      </c>
      <c r="K195" s="87">
        <f>+K197+K199+K198+K196</f>
        <v>80000</v>
      </c>
      <c r="L195" s="87">
        <f t="shared" si="35"/>
        <v>16895000</v>
      </c>
      <c r="M195" s="87"/>
      <c r="N195" s="87"/>
      <c r="O195" s="87">
        <f>+O197+O199+O198+O196</f>
        <v>16855000</v>
      </c>
      <c r="P195" s="87">
        <f>+P197+P199+P198+P196</f>
        <v>0</v>
      </c>
      <c r="Q195" s="87">
        <f>+Q197+Q199+Q198+Q196</f>
        <v>40000</v>
      </c>
      <c r="R195" s="153">
        <f t="shared" si="36"/>
        <v>16884000</v>
      </c>
      <c r="S195" s="153"/>
      <c r="T195" s="153"/>
      <c r="U195" s="153">
        <f>+U197+U199+U198+U196</f>
        <v>16784000</v>
      </c>
      <c r="V195" s="153">
        <f>+V197+V199+V198+V196</f>
        <v>0</v>
      </c>
      <c r="W195" s="153">
        <f>+W197+W199+W198+W196</f>
        <v>100000</v>
      </c>
      <c r="X195" s="153">
        <f t="shared" si="37"/>
        <v>0</v>
      </c>
      <c r="Y195" s="153"/>
      <c r="Z195" s="153"/>
      <c r="AA195" s="153">
        <f>+AA197+AA199+AA198+AA196</f>
        <v>0</v>
      </c>
      <c r="AB195" s="153">
        <f>+AB197+AB199+AB198+AB196</f>
        <v>0</v>
      </c>
      <c r="AC195" s="153">
        <f>+AC197+AC199+AC198+AC196</f>
        <v>0</v>
      </c>
    </row>
    <row r="196" spans="1:29" ht="15">
      <c r="A196" s="186"/>
      <c r="B196" s="166"/>
      <c r="C196" s="122" t="s">
        <v>352</v>
      </c>
      <c r="D196" s="15">
        <v>426791</v>
      </c>
      <c r="E196" s="29" t="s">
        <v>353</v>
      </c>
      <c r="F196" s="78">
        <f t="shared" si="34"/>
        <v>0</v>
      </c>
      <c r="G196" s="80"/>
      <c r="H196" s="80"/>
      <c r="I196" s="78">
        <v>0</v>
      </c>
      <c r="J196" s="171"/>
      <c r="K196" s="80">
        <v>0</v>
      </c>
      <c r="L196" s="78">
        <f t="shared" si="35"/>
        <v>0</v>
      </c>
      <c r="M196" s="80"/>
      <c r="N196" s="80"/>
      <c r="O196" s="78">
        <v>0</v>
      </c>
      <c r="P196" s="171"/>
      <c r="Q196" s="80">
        <v>0</v>
      </c>
      <c r="R196" s="150">
        <f t="shared" si="36"/>
        <v>0</v>
      </c>
      <c r="S196" s="151"/>
      <c r="T196" s="151"/>
      <c r="U196" s="150">
        <v>0</v>
      </c>
      <c r="V196" s="212"/>
      <c r="W196" s="151">
        <v>0</v>
      </c>
      <c r="X196" s="150">
        <f t="shared" si="37"/>
        <v>0</v>
      </c>
      <c r="Y196" s="151"/>
      <c r="Z196" s="151"/>
      <c r="AA196" s="150"/>
      <c r="AB196" s="212"/>
      <c r="AC196" s="151">
        <v>0</v>
      </c>
    </row>
    <row r="197" spans="1:29" ht="15">
      <c r="A197" s="186"/>
      <c r="B197" s="166"/>
      <c r="C197" s="123" t="s">
        <v>354</v>
      </c>
      <c r="D197" s="15">
        <v>42679103</v>
      </c>
      <c r="E197" s="29" t="s">
        <v>355</v>
      </c>
      <c r="F197" s="78">
        <f t="shared" si="34"/>
        <v>15894000</v>
      </c>
      <c r="G197" s="78"/>
      <c r="H197" s="78"/>
      <c r="I197" s="78">
        <v>15894000</v>
      </c>
      <c r="J197" s="129"/>
      <c r="K197" s="78">
        <v>0</v>
      </c>
      <c r="L197" s="78">
        <f t="shared" si="35"/>
        <v>15894000</v>
      </c>
      <c r="M197" s="78"/>
      <c r="N197" s="78"/>
      <c r="O197" s="78">
        <v>15894000</v>
      </c>
      <c r="P197" s="129"/>
      <c r="Q197" s="78">
        <v>0</v>
      </c>
      <c r="R197" s="150">
        <f t="shared" si="36"/>
        <v>15894000</v>
      </c>
      <c r="S197" s="150"/>
      <c r="T197" s="150"/>
      <c r="U197" s="150">
        <v>15894000</v>
      </c>
      <c r="V197" s="157"/>
      <c r="W197" s="150">
        <v>0</v>
      </c>
      <c r="X197" s="150">
        <f t="shared" si="37"/>
        <v>0</v>
      </c>
      <c r="Y197" s="150"/>
      <c r="Z197" s="150"/>
      <c r="AA197" s="150"/>
      <c r="AB197" s="157"/>
      <c r="AC197" s="150">
        <v>0</v>
      </c>
    </row>
    <row r="198" spans="1:29" ht="15">
      <c r="A198" s="186"/>
      <c r="B198" s="166"/>
      <c r="C198" s="123" t="s">
        <v>356</v>
      </c>
      <c r="D198" s="15">
        <v>42679104</v>
      </c>
      <c r="E198" s="29" t="s">
        <v>357</v>
      </c>
      <c r="F198" s="78">
        <f t="shared" si="34"/>
        <v>521000</v>
      </c>
      <c r="G198" s="78"/>
      <c r="H198" s="78"/>
      <c r="I198" s="78">
        <v>521000</v>
      </c>
      <c r="J198" s="129"/>
      <c r="K198" s="78">
        <v>0</v>
      </c>
      <c r="L198" s="78">
        <f t="shared" si="35"/>
        <v>521000</v>
      </c>
      <c r="M198" s="78"/>
      <c r="N198" s="78"/>
      <c r="O198" s="78">
        <v>521000</v>
      </c>
      <c r="P198" s="129"/>
      <c r="Q198" s="78">
        <v>0</v>
      </c>
      <c r="R198" s="150">
        <f t="shared" si="36"/>
        <v>450000</v>
      </c>
      <c r="S198" s="150"/>
      <c r="T198" s="150"/>
      <c r="U198" s="150">
        <v>450000</v>
      </c>
      <c r="V198" s="157"/>
      <c r="W198" s="150">
        <v>0</v>
      </c>
      <c r="X198" s="150">
        <f t="shared" si="37"/>
        <v>0</v>
      </c>
      <c r="Y198" s="150"/>
      <c r="Z198" s="150"/>
      <c r="AA198" s="150"/>
      <c r="AB198" s="157"/>
      <c r="AC198" s="150">
        <v>0</v>
      </c>
    </row>
    <row r="199" spans="1:29" ht="15">
      <c r="A199" s="186"/>
      <c r="B199" s="166"/>
      <c r="C199" s="123" t="s">
        <v>358</v>
      </c>
      <c r="D199" s="15">
        <v>42679128</v>
      </c>
      <c r="E199" s="29" t="s">
        <v>359</v>
      </c>
      <c r="F199" s="78">
        <f t="shared" si="34"/>
        <v>520000</v>
      </c>
      <c r="G199" s="78"/>
      <c r="H199" s="78"/>
      <c r="I199" s="78">
        <v>440000</v>
      </c>
      <c r="J199" s="129"/>
      <c r="K199" s="78">
        <v>80000</v>
      </c>
      <c r="L199" s="78">
        <f t="shared" si="35"/>
        <v>480000</v>
      </c>
      <c r="M199" s="78"/>
      <c r="N199" s="78"/>
      <c r="O199" s="78">
        <v>440000</v>
      </c>
      <c r="P199" s="129"/>
      <c r="Q199" s="78">
        <v>40000</v>
      </c>
      <c r="R199" s="150">
        <f t="shared" si="36"/>
        <v>540000</v>
      </c>
      <c r="S199" s="150"/>
      <c r="T199" s="150"/>
      <c r="U199" s="150">
        <v>440000</v>
      </c>
      <c r="V199" s="157"/>
      <c r="W199" s="213">
        <v>100000</v>
      </c>
      <c r="X199" s="150">
        <f t="shared" si="37"/>
        <v>0</v>
      </c>
      <c r="Y199" s="150"/>
      <c r="Z199" s="150"/>
      <c r="AA199" s="150"/>
      <c r="AB199" s="157"/>
      <c r="AC199" s="213"/>
    </row>
    <row r="200" spans="1:29" ht="24">
      <c r="A200" s="197"/>
      <c r="B200" s="165"/>
      <c r="C200" s="194" t="s">
        <v>360</v>
      </c>
      <c r="D200" s="20">
        <v>426800</v>
      </c>
      <c r="E200" s="195" t="s">
        <v>361</v>
      </c>
      <c r="F200" s="87">
        <f t="shared" si="34"/>
        <v>2676000</v>
      </c>
      <c r="G200" s="25">
        <f>+G201+G202+G203+G204+G205+G206+G207</f>
        <v>0</v>
      </c>
      <c r="H200" s="25">
        <f>+H201+H202+H203+H204+H205+H206+H207</f>
        <v>0</v>
      </c>
      <c r="I200" s="246">
        <f>I201+I202+I203+I204+I205+I206+I207</f>
        <v>2201000</v>
      </c>
      <c r="J200" s="246">
        <f>J201+J202+J203+J204+J205+J206+J207</f>
        <v>0</v>
      </c>
      <c r="K200" s="246">
        <f>K201+K202+K203+K204+K205+K206+K207</f>
        <v>475000</v>
      </c>
      <c r="L200" s="87">
        <f t="shared" si="35"/>
        <v>2627299</v>
      </c>
      <c r="M200" s="25">
        <f>+M201+M202+M203+M204+M205+M206+M207</f>
        <v>0</v>
      </c>
      <c r="N200" s="25">
        <f>+N201+N202+N203+N204+N205+N206+N207</f>
        <v>0</v>
      </c>
      <c r="O200" s="246">
        <f>O201+O202+O203+O204+O205+O206+O207</f>
        <v>2201000</v>
      </c>
      <c r="P200" s="246">
        <f>P201+P202+P203+P204+P205+P206+P207</f>
        <v>0</v>
      </c>
      <c r="Q200" s="246">
        <f>Q201+Q202+Q203+Q204+Q205+Q206+Q207</f>
        <v>426299</v>
      </c>
      <c r="R200" s="153">
        <f t="shared" si="36"/>
        <v>2916500</v>
      </c>
      <c r="S200" s="133">
        <f>+S201+S202+S203+S204+S205+S206+S207</f>
        <v>0</v>
      </c>
      <c r="T200" s="133">
        <f>+T201+T202+T203+T204+T205+T206+T207</f>
        <v>0</v>
      </c>
      <c r="U200" s="251">
        <f>U201+U202+U203+U204+U205+U206+U207</f>
        <v>2441500</v>
      </c>
      <c r="V200" s="251">
        <f>V201+V202+V203+V204+V205+V206+V207</f>
        <v>0</v>
      </c>
      <c r="W200" s="251">
        <f>W201+W202+W203+W204+W205+W206+W207</f>
        <v>475000</v>
      </c>
      <c r="X200" s="153">
        <f t="shared" si="37"/>
        <v>0</v>
      </c>
      <c r="Y200" s="133">
        <f>+Y201+Y202+Y203+Y204+Y205+Y206+Y207</f>
        <v>0</v>
      </c>
      <c r="Z200" s="133">
        <f>+Z201+Z202+Z203+Z204+Z205+Z206+Z207</f>
        <v>0</v>
      </c>
      <c r="AA200" s="251">
        <f>AA201+AA202+AA203+AA204+AA205+AA206+AA207</f>
        <v>0</v>
      </c>
      <c r="AB200" s="251">
        <f>AB201+AB202+AB203+AB204+AB205+AB206+AB207</f>
        <v>0</v>
      </c>
      <c r="AC200" s="251">
        <f>AC201+AC202+AC203+AC204+AC205+AC206+AC207</f>
        <v>0</v>
      </c>
    </row>
    <row r="201" spans="1:29" ht="15">
      <c r="A201" s="186"/>
      <c r="B201" s="618"/>
      <c r="C201" s="123" t="s">
        <v>362</v>
      </c>
      <c r="D201" s="15">
        <v>426811</v>
      </c>
      <c r="E201" s="29" t="s">
        <v>363</v>
      </c>
      <c r="F201" s="78">
        <f t="shared" si="34"/>
        <v>689000</v>
      </c>
      <c r="G201" s="78"/>
      <c r="H201" s="78"/>
      <c r="I201" s="78">
        <v>589000</v>
      </c>
      <c r="J201" s="129"/>
      <c r="K201" s="78">
        <v>100000</v>
      </c>
      <c r="L201" s="78">
        <f t="shared" si="35"/>
        <v>697299</v>
      </c>
      <c r="M201" s="78"/>
      <c r="N201" s="78"/>
      <c r="O201" s="78">
        <v>626000</v>
      </c>
      <c r="P201" s="129"/>
      <c r="Q201" s="78">
        <v>71299</v>
      </c>
      <c r="R201" s="150">
        <f t="shared" si="36"/>
        <v>860000</v>
      </c>
      <c r="S201" s="150"/>
      <c r="T201" s="150"/>
      <c r="U201" s="150">
        <v>820000</v>
      </c>
      <c r="V201" s="157"/>
      <c r="W201" s="150">
        <v>40000</v>
      </c>
      <c r="X201" s="150">
        <f t="shared" si="37"/>
        <v>0</v>
      </c>
      <c r="Y201" s="150"/>
      <c r="Z201" s="150"/>
      <c r="AA201" s="150"/>
      <c r="AB201" s="157"/>
      <c r="AC201" s="150"/>
    </row>
    <row r="202" spans="1:29" ht="15">
      <c r="A202" s="186"/>
      <c r="B202" s="618"/>
      <c r="C202" s="123" t="s">
        <v>364</v>
      </c>
      <c r="D202" s="15">
        <v>42681101</v>
      </c>
      <c r="E202" s="29" t="s">
        <v>365</v>
      </c>
      <c r="F202" s="78">
        <f t="shared" si="34"/>
        <v>237000</v>
      </c>
      <c r="G202" s="78"/>
      <c r="H202" s="78"/>
      <c r="I202" s="78">
        <v>237000</v>
      </c>
      <c r="J202" s="129"/>
      <c r="K202" s="78">
        <v>0</v>
      </c>
      <c r="L202" s="78">
        <f t="shared" si="35"/>
        <v>200000</v>
      </c>
      <c r="M202" s="78"/>
      <c r="N202" s="78"/>
      <c r="O202" s="78">
        <v>200000</v>
      </c>
      <c r="P202" s="129"/>
      <c r="Q202" s="78">
        <v>0</v>
      </c>
      <c r="R202" s="150">
        <f t="shared" si="36"/>
        <v>236500</v>
      </c>
      <c r="S202" s="150"/>
      <c r="T202" s="150"/>
      <c r="U202" s="150">
        <v>236500</v>
      </c>
      <c r="V202" s="157"/>
      <c r="W202" s="150">
        <v>0</v>
      </c>
      <c r="X202" s="150">
        <f t="shared" si="37"/>
        <v>0</v>
      </c>
      <c r="Y202" s="150"/>
      <c r="Z202" s="150"/>
      <c r="AA202" s="150"/>
      <c r="AB202" s="157"/>
      <c r="AC202" s="150"/>
    </row>
    <row r="203" spans="1:29" ht="15">
      <c r="A203" s="186"/>
      <c r="B203" s="618"/>
      <c r="C203" s="123" t="s">
        <v>366</v>
      </c>
      <c r="D203" s="15">
        <v>426823</v>
      </c>
      <c r="E203" s="29" t="s">
        <v>367</v>
      </c>
      <c r="F203" s="78">
        <f t="shared" si="34"/>
        <v>1515000</v>
      </c>
      <c r="G203" s="78"/>
      <c r="H203" s="78"/>
      <c r="I203" s="204">
        <v>1365000</v>
      </c>
      <c r="J203" s="129"/>
      <c r="K203" s="78">
        <v>150000</v>
      </c>
      <c r="L203" s="78">
        <f t="shared" si="35"/>
        <v>1250000</v>
      </c>
      <c r="M203" s="78"/>
      <c r="N203" s="78"/>
      <c r="O203" s="78">
        <v>1000000</v>
      </c>
      <c r="P203" s="129"/>
      <c r="Q203" s="78">
        <v>250000</v>
      </c>
      <c r="R203" s="150">
        <f t="shared" si="36"/>
        <v>1220000</v>
      </c>
      <c r="S203" s="150"/>
      <c r="T203" s="150"/>
      <c r="U203" s="150">
        <v>950000</v>
      </c>
      <c r="V203" s="157"/>
      <c r="W203" s="150">
        <v>270000</v>
      </c>
      <c r="X203" s="150">
        <f t="shared" si="37"/>
        <v>0</v>
      </c>
      <c r="Y203" s="150"/>
      <c r="Z203" s="150"/>
      <c r="AA203" s="150"/>
      <c r="AB203" s="157"/>
      <c r="AC203" s="150"/>
    </row>
    <row r="204" spans="1:29" ht="15">
      <c r="A204" s="186"/>
      <c r="B204" s="618"/>
      <c r="C204" s="123" t="s">
        <v>368</v>
      </c>
      <c r="D204" s="15">
        <v>42682301</v>
      </c>
      <c r="E204" s="29" t="s">
        <v>369</v>
      </c>
      <c r="F204" s="78">
        <f t="shared" si="34"/>
        <v>225000</v>
      </c>
      <c r="G204" s="78"/>
      <c r="H204" s="78"/>
      <c r="I204" s="204">
        <v>0</v>
      </c>
      <c r="J204" s="129"/>
      <c r="K204" s="78">
        <v>225000</v>
      </c>
      <c r="L204" s="78">
        <f t="shared" si="35"/>
        <v>450000</v>
      </c>
      <c r="M204" s="78"/>
      <c r="N204" s="78"/>
      <c r="O204" s="78">
        <v>365000</v>
      </c>
      <c r="P204" s="129"/>
      <c r="Q204" s="78">
        <v>85000</v>
      </c>
      <c r="R204" s="150">
        <f t="shared" si="36"/>
        <v>570000</v>
      </c>
      <c r="S204" s="150"/>
      <c r="T204" s="150"/>
      <c r="U204" s="150">
        <v>415000</v>
      </c>
      <c r="V204" s="157"/>
      <c r="W204" s="150">
        <v>155000</v>
      </c>
      <c r="X204" s="150">
        <f t="shared" si="37"/>
        <v>0</v>
      </c>
      <c r="Y204" s="150"/>
      <c r="Z204" s="150"/>
      <c r="AA204" s="150"/>
      <c r="AB204" s="157"/>
      <c r="AC204" s="150"/>
    </row>
    <row r="205" spans="1:29" ht="15">
      <c r="A205" s="186"/>
      <c r="B205" s="618"/>
      <c r="C205" s="123" t="s">
        <v>370</v>
      </c>
      <c r="D205" s="164" t="s">
        <v>371</v>
      </c>
      <c r="E205" s="29" t="s">
        <v>372</v>
      </c>
      <c r="F205" s="78">
        <f t="shared" si="34"/>
        <v>0</v>
      </c>
      <c r="G205" s="78"/>
      <c r="H205" s="78"/>
      <c r="I205" s="78">
        <v>0</v>
      </c>
      <c r="J205" s="129"/>
      <c r="K205" s="78">
        <v>0</v>
      </c>
      <c r="L205" s="78">
        <f t="shared" si="35"/>
        <v>20000</v>
      </c>
      <c r="M205" s="78"/>
      <c r="N205" s="78"/>
      <c r="O205" s="78">
        <v>0</v>
      </c>
      <c r="P205" s="129"/>
      <c r="Q205" s="78">
        <v>20000</v>
      </c>
      <c r="R205" s="150">
        <f t="shared" si="36"/>
        <v>20000</v>
      </c>
      <c r="S205" s="150"/>
      <c r="T205" s="150"/>
      <c r="U205" s="150">
        <v>10000</v>
      </c>
      <c r="V205" s="157"/>
      <c r="W205" s="150">
        <v>10000</v>
      </c>
      <c r="X205" s="150">
        <f t="shared" si="37"/>
        <v>0</v>
      </c>
      <c r="Y205" s="150"/>
      <c r="Z205" s="150"/>
      <c r="AA205" s="150"/>
      <c r="AB205" s="157"/>
      <c r="AC205" s="150"/>
    </row>
    <row r="206" spans="1:29" ht="15">
      <c r="A206" s="186"/>
      <c r="B206" s="618"/>
      <c r="C206" s="123" t="s">
        <v>373</v>
      </c>
      <c r="D206" s="61">
        <v>426819</v>
      </c>
      <c r="E206" s="29" t="s">
        <v>374</v>
      </c>
      <c r="F206" s="78">
        <f t="shared" si="34"/>
        <v>0</v>
      </c>
      <c r="G206" s="78"/>
      <c r="H206" s="78"/>
      <c r="I206" s="78">
        <v>0</v>
      </c>
      <c r="J206" s="129"/>
      <c r="K206" s="78">
        <v>0</v>
      </c>
      <c r="L206" s="78">
        <f t="shared" si="35"/>
        <v>0</v>
      </c>
      <c r="M206" s="78"/>
      <c r="N206" s="78"/>
      <c r="O206" s="78">
        <v>0</v>
      </c>
      <c r="P206" s="129"/>
      <c r="Q206" s="78">
        <v>0</v>
      </c>
      <c r="R206" s="150">
        <f t="shared" si="36"/>
        <v>5000</v>
      </c>
      <c r="S206" s="150"/>
      <c r="T206" s="150"/>
      <c r="U206" s="150">
        <v>5000</v>
      </c>
      <c r="V206" s="157"/>
      <c r="W206" s="150">
        <v>0</v>
      </c>
      <c r="X206" s="150">
        <f t="shared" si="37"/>
        <v>0</v>
      </c>
      <c r="Y206" s="150"/>
      <c r="Z206" s="150"/>
      <c r="AA206" s="150"/>
      <c r="AB206" s="157"/>
      <c r="AC206" s="150">
        <v>0</v>
      </c>
    </row>
    <row r="207" spans="1:29" ht="15">
      <c r="A207" s="186"/>
      <c r="B207" s="618"/>
      <c r="C207" s="123" t="s">
        <v>375</v>
      </c>
      <c r="D207" s="15">
        <v>426812</v>
      </c>
      <c r="E207" s="29" t="s">
        <v>376</v>
      </c>
      <c r="F207" s="78">
        <f t="shared" si="34"/>
        <v>10000</v>
      </c>
      <c r="G207" s="78"/>
      <c r="H207" s="78"/>
      <c r="I207" s="78">
        <v>10000</v>
      </c>
      <c r="J207" s="129"/>
      <c r="K207" s="78">
        <v>0</v>
      </c>
      <c r="L207" s="78">
        <f t="shared" si="35"/>
        <v>10000</v>
      </c>
      <c r="M207" s="78"/>
      <c r="N207" s="78"/>
      <c r="O207" s="78">
        <v>10000</v>
      </c>
      <c r="P207" s="129"/>
      <c r="Q207" s="78">
        <v>0</v>
      </c>
      <c r="R207" s="150">
        <f t="shared" si="36"/>
        <v>5000</v>
      </c>
      <c r="S207" s="150"/>
      <c r="T207" s="150"/>
      <c r="U207" s="150">
        <v>5000</v>
      </c>
      <c r="V207" s="157"/>
      <c r="W207" s="150">
        <v>0</v>
      </c>
      <c r="X207" s="150">
        <f t="shared" si="37"/>
        <v>0</v>
      </c>
      <c r="Y207" s="150"/>
      <c r="Z207" s="150"/>
      <c r="AA207" s="150"/>
      <c r="AB207" s="157"/>
      <c r="AC207" s="150">
        <v>0</v>
      </c>
    </row>
    <row r="208" spans="1:29" ht="15">
      <c r="A208" s="197"/>
      <c r="B208" s="165"/>
      <c r="C208" s="194" t="s">
        <v>377</v>
      </c>
      <c r="D208" s="20">
        <v>426900</v>
      </c>
      <c r="E208" s="195" t="s">
        <v>378</v>
      </c>
      <c r="F208" s="87">
        <f t="shared" si="34"/>
        <v>390000</v>
      </c>
      <c r="G208" s="25">
        <f>+G209+G210+G211+G212+G213</f>
        <v>0</v>
      </c>
      <c r="H208" s="25">
        <f>+H209+H210+H211+H212+H213</f>
        <v>0</v>
      </c>
      <c r="I208" s="246">
        <f>+I209+I211+I212+I213+I210</f>
        <v>390000</v>
      </c>
      <c r="J208" s="246">
        <f>+J209+J211+J212+J213+J210</f>
        <v>0</v>
      </c>
      <c r="K208" s="246">
        <f>+K209+K211+K212+K213+K210</f>
        <v>0</v>
      </c>
      <c r="L208" s="87">
        <f t="shared" si="35"/>
        <v>390000</v>
      </c>
      <c r="M208" s="25">
        <f>+M209+M210+M211+M212+M213</f>
        <v>0</v>
      </c>
      <c r="N208" s="25">
        <f>+N209+N210+N211+N212+N213</f>
        <v>0</v>
      </c>
      <c r="O208" s="246">
        <f>+O209+O211+O212+O213+O210</f>
        <v>390000</v>
      </c>
      <c r="P208" s="246">
        <f>+P209+P211+P212+P213+P210</f>
        <v>0</v>
      </c>
      <c r="Q208" s="246">
        <f>+Q209+Q211+Q212+Q213+Q210</f>
        <v>0</v>
      </c>
      <c r="R208" s="153">
        <f t="shared" si="36"/>
        <v>470000</v>
      </c>
      <c r="S208" s="133">
        <f>+S209+S210+S211+S212+S213</f>
        <v>0</v>
      </c>
      <c r="T208" s="133">
        <f>+T209+T210+T211+T212+T213</f>
        <v>0</v>
      </c>
      <c r="U208" s="251">
        <f>+U209+U211+U212+U213+U210</f>
        <v>470000</v>
      </c>
      <c r="V208" s="251">
        <f>+V209+V211+V212+V213+V210</f>
        <v>0</v>
      </c>
      <c r="W208" s="251">
        <f>+W209+W211+W212+W213+W210</f>
        <v>0</v>
      </c>
      <c r="X208" s="153">
        <f t="shared" si="37"/>
        <v>0</v>
      </c>
      <c r="Y208" s="133">
        <f>+Y209+Y210+Y211+Y212+Y213</f>
        <v>0</v>
      </c>
      <c r="Z208" s="133">
        <f>+Z209+Z210+Z211+Z212+Z213</f>
        <v>0</v>
      </c>
      <c r="AA208" s="251">
        <f>+AA209+AA211+AA212+AA213+AA210</f>
        <v>0</v>
      </c>
      <c r="AB208" s="251">
        <f>+AB209+AB211+AB212+AB213+AB210</f>
        <v>0</v>
      </c>
      <c r="AC208" s="251">
        <f>+AC209+AC211+AC212+AC213+AC210</f>
        <v>0</v>
      </c>
    </row>
    <row r="209" spans="1:29" ht="15">
      <c r="A209" s="186"/>
      <c r="B209" s="618"/>
      <c r="C209" s="123" t="s">
        <v>379</v>
      </c>
      <c r="D209" s="15">
        <v>426911</v>
      </c>
      <c r="E209" s="29" t="s">
        <v>380</v>
      </c>
      <c r="F209" s="78">
        <f t="shared" si="34"/>
        <v>0</v>
      </c>
      <c r="G209" s="78"/>
      <c r="H209" s="78"/>
      <c r="I209" s="78">
        <v>0</v>
      </c>
      <c r="J209" s="129"/>
      <c r="K209" s="78">
        <v>0</v>
      </c>
      <c r="L209" s="78">
        <f t="shared" si="35"/>
        <v>0</v>
      </c>
      <c r="M209" s="78"/>
      <c r="N209" s="78"/>
      <c r="O209" s="78">
        <v>0</v>
      </c>
      <c r="P209" s="129"/>
      <c r="Q209" s="78">
        <v>0</v>
      </c>
      <c r="R209" s="150">
        <f t="shared" si="36"/>
        <v>0</v>
      </c>
      <c r="S209" s="150"/>
      <c r="T209" s="150"/>
      <c r="U209" s="150">
        <v>0</v>
      </c>
      <c r="V209" s="157"/>
      <c r="W209" s="150">
        <v>0</v>
      </c>
      <c r="X209" s="150">
        <f t="shared" si="37"/>
        <v>0</v>
      </c>
      <c r="Y209" s="150"/>
      <c r="Z209" s="150"/>
      <c r="AA209" s="150"/>
      <c r="AB209" s="157"/>
      <c r="AC209" s="150">
        <v>0</v>
      </c>
    </row>
    <row r="210" spans="1:29" ht="15">
      <c r="A210" s="186"/>
      <c r="B210" s="618"/>
      <c r="C210" s="123" t="s">
        <v>381</v>
      </c>
      <c r="D210" s="15">
        <v>426912</v>
      </c>
      <c r="E210" s="29" t="s">
        <v>382</v>
      </c>
      <c r="F210" s="78">
        <f t="shared" si="34"/>
        <v>5000</v>
      </c>
      <c r="G210" s="78"/>
      <c r="H210" s="78"/>
      <c r="I210" s="78">
        <v>5000</v>
      </c>
      <c r="J210" s="129"/>
      <c r="K210" s="78">
        <v>0</v>
      </c>
      <c r="L210" s="78">
        <f t="shared" si="35"/>
        <v>5000</v>
      </c>
      <c r="M210" s="78"/>
      <c r="N210" s="78"/>
      <c r="O210" s="78">
        <v>5000</v>
      </c>
      <c r="P210" s="129"/>
      <c r="Q210" s="78">
        <v>0</v>
      </c>
      <c r="R210" s="150">
        <f t="shared" si="36"/>
        <v>28000</v>
      </c>
      <c r="S210" s="150"/>
      <c r="T210" s="150"/>
      <c r="U210" s="150">
        <v>28000</v>
      </c>
      <c r="V210" s="157"/>
      <c r="W210" s="150">
        <v>0</v>
      </c>
      <c r="X210" s="150">
        <f t="shared" si="37"/>
        <v>0</v>
      </c>
      <c r="Y210" s="150"/>
      <c r="Z210" s="150"/>
      <c r="AA210" s="150"/>
      <c r="AB210" s="157"/>
      <c r="AC210" s="150">
        <v>0</v>
      </c>
    </row>
    <row r="211" spans="1:29" ht="15">
      <c r="A211" s="186"/>
      <c r="B211" s="618"/>
      <c r="C211" s="123" t="s">
        <v>383</v>
      </c>
      <c r="D211" s="15">
        <v>4269121</v>
      </c>
      <c r="E211" s="29" t="s">
        <v>384</v>
      </c>
      <c r="F211" s="78">
        <f t="shared" si="34"/>
        <v>10000</v>
      </c>
      <c r="G211" s="78"/>
      <c r="H211" s="78"/>
      <c r="I211" s="78">
        <v>10000</v>
      </c>
      <c r="J211" s="129"/>
      <c r="K211" s="78">
        <v>0</v>
      </c>
      <c r="L211" s="78">
        <f t="shared" si="35"/>
        <v>10000</v>
      </c>
      <c r="M211" s="78"/>
      <c r="N211" s="78"/>
      <c r="O211" s="78">
        <v>10000</v>
      </c>
      <c r="P211" s="129"/>
      <c r="Q211" s="78">
        <v>0</v>
      </c>
      <c r="R211" s="150">
        <f t="shared" si="36"/>
        <v>5000</v>
      </c>
      <c r="S211" s="150"/>
      <c r="T211" s="150"/>
      <c r="U211" s="150">
        <v>5000</v>
      </c>
      <c r="V211" s="157"/>
      <c r="W211" s="150">
        <v>0</v>
      </c>
      <c r="X211" s="150">
        <f t="shared" si="37"/>
        <v>0</v>
      </c>
      <c r="Y211" s="150"/>
      <c r="Z211" s="150"/>
      <c r="AA211" s="150"/>
      <c r="AB211" s="157"/>
      <c r="AC211" s="150">
        <v>0</v>
      </c>
    </row>
    <row r="212" spans="1:29" ht="15">
      <c r="A212" s="186"/>
      <c r="B212" s="618"/>
      <c r="C212" s="123" t="s">
        <v>385</v>
      </c>
      <c r="D212" s="15">
        <v>4269122</v>
      </c>
      <c r="E212" s="29" t="s">
        <v>386</v>
      </c>
      <c r="F212" s="78">
        <f t="shared" si="34"/>
        <v>20000</v>
      </c>
      <c r="G212" s="78"/>
      <c r="H212" s="78"/>
      <c r="I212" s="78">
        <v>20000</v>
      </c>
      <c r="J212" s="129"/>
      <c r="K212" s="78">
        <v>0</v>
      </c>
      <c r="L212" s="78">
        <f t="shared" si="35"/>
        <v>20000</v>
      </c>
      <c r="M212" s="78"/>
      <c r="N212" s="78"/>
      <c r="O212" s="78">
        <v>20000</v>
      </c>
      <c r="P212" s="129"/>
      <c r="Q212" s="78">
        <v>0</v>
      </c>
      <c r="R212" s="150">
        <f t="shared" si="36"/>
        <v>0</v>
      </c>
      <c r="S212" s="150"/>
      <c r="T212" s="150"/>
      <c r="U212" s="150">
        <v>0</v>
      </c>
      <c r="V212" s="157"/>
      <c r="W212" s="150">
        <v>0</v>
      </c>
      <c r="X212" s="150">
        <f t="shared" si="37"/>
        <v>0</v>
      </c>
      <c r="Y212" s="150"/>
      <c r="Z212" s="150"/>
      <c r="AA212" s="150"/>
      <c r="AB212" s="157"/>
      <c r="AC212" s="150">
        <v>0</v>
      </c>
    </row>
    <row r="213" spans="1:29" ht="15">
      <c r="A213" s="197"/>
      <c r="B213" s="618"/>
      <c r="C213" s="194" t="s">
        <v>387</v>
      </c>
      <c r="D213" s="20">
        <v>426911</v>
      </c>
      <c r="E213" s="195" t="s">
        <v>380</v>
      </c>
      <c r="F213" s="199">
        <f t="shared" si="34"/>
        <v>355000</v>
      </c>
      <c r="G213" s="25">
        <f>+G214+G215+G216+G217+G218+G219+G220</f>
        <v>0</v>
      </c>
      <c r="H213" s="25">
        <f>+H214+H215+H216+H217+H218+H219+H220</f>
        <v>0</v>
      </c>
      <c r="I213" s="25">
        <f>+I214+I215+I216+I217+I218+I219+I220+I221</f>
        <v>355000</v>
      </c>
      <c r="J213" s="25">
        <f>+J214+J215+J216+J217+J218+J219+J220+J221</f>
        <v>0</v>
      </c>
      <c r="K213" s="25">
        <f>+K214+K215+K216+K217+K218+K219+K220+K221</f>
        <v>0</v>
      </c>
      <c r="L213" s="199">
        <f t="shared" si="35"/>
        <v>355000</v>
      </c>
      <c r="M213" s="25">
        <f>+M214+M215+M216+M217+M218+M219+M220</f>
        <v>0</v>
      </c>
      <c r="N213" s="25">
        <f>+N214+N215+N216+N217+N218+N219+N220</f>
        <v>0</v>
      </c>
      <c r="O213" s="25">
        <f>+O214+O215+O216+O217+O218+O219+O220+O221</f>
        <v>355000</v>
      </c>
      <c r="P213" s="25">
        <f>+P214+P215+P216+P217+P218+P219+P220+P221</f>
        <v>0</v>
      </c>
      <c r="Q213" s="25">
        <f>+Q214+Q215+Q216+Q217+Q218+Q219+Q220+Q221</f>
        <v>0</v>
      </c>
      <c r="R213" s="216">
        <f t="shared" si="36"/>
        <v>437000</v>
      </c>
      <c r="S213" s="133">
        <f>+S214+S215+S216+S217+S218+S219+S220</f>
        <v>0</v>
      </c>
      <c r="T213" s="133">
        <f>+T214+T215+T216+T217+T218+T219+T220</f>
        <v>0</v>
      </c>
      <c r="U213" s="133">
        <f>+U214+U215+U216+U217+U218+U219+U220+U221</f>
        <v>437000</v>
      </c>
      <c r="V213" s="133">
        <f>+V214+V215+V216+V217+V218+V219+V220+V221</f>
        <v>0</v>
      </c>
      <c r="W213" s="133">
        <f>+W214+W215+W216+W217+W218+W219+W220+W221</f>
        <v>0</v>
      </c>
      <c r="X213" s="216">
        <f t="shared" si="37"/>
        <v>0</v>
      </c>
      <c r="Y213" s="133">
        <f>+Y214+Y215+Y216+Y217+Y218+Y219+Y220</f>
        <v>0</v>
      </c>
      <c r="Z213" s="133">
        <f>+Z214+Z215+Z216+Z217+Z218+Z219+Z220</f>
        <v>0</v>
      </c>
      <c r="AA213" s="133">
        <f>+AA214+AA215+AA216+AA217+AA218+AA219+AA220+AA221</f>
        <v>0</v>
      </c>
      <c r="AB213" s="133">
        <f>+AB214+AB215+AB216+AB217+AB218+AB219+AB220+AB221</f>
        <v>0</v>
      </c>
      <c r="AC213" s="133">
        <f>+AC214+AC215+AC216+AC217+AC218+AC219+AC220+AC221</f>
        <v>0</v>
      </c>
    </row>
    <row r="214" spans="1:29" ht="15">
      <c r="A214" s="186"/>
      <c r="B214" s="618"/>
      <c r="C214" s="123" t="s">
        <v>388</v>
      </c>
      <c r="D214" s="15">
        <v>42691101</v>
      </c>
      <c r="E214" s="29" t="s">
        <v>389</v>
      </c>
      <c r="F214" s="78">
        <f t="shared" si="34"/>
        <v>150000</v>
      </c>
      <c r="G214" s="78"/>
      <c r="H214" s="78"/>
      <c r="I214" s="78">
        <v>150000</v>
      </c>
      <c r="J214" s="129"/>
      <c r="K214" s="78">
        <v>0</v>
      </c>
      <c r="L214" s="78">
        <f t="shared" si="35"/>
        <v>150000</v>
      </c>
      <c r="M214" s="78"/>
      <c r="N214" s="78"/>
      <c r="O214" s="78">
        <v>150000</v>
      </c>
      <c r="P214" s="129"/>
      <c r="Q214" s="78">
        <v>0</v>
      </c>
      <c r="R214" s="150">
        <f t="shared" si="36"/>
        <v>300000</v>
      </c>
      <c r="S214" s="150"/>
      <c r="T214" s="150"/>
      <c r="U214" s="150">
        <v>300000</v>
      </c>
      <c r="V214" s="157"/>
      <c r="W214" s="150">
        <v>0</v>
      </c>
      <c r="X214" s="150">
        <f t="shared" si="37"/>
        <v>0</v>
      </c>
      <c r="Y214" s="150"/>
      <c r="Z214" s="150"/>
      <c r="AA214" s="150"/>
      <c r="AB214" s="157"/>
      <c r="AC214" s="150">
        <v>0</v>
      </c>
    </row>
    <row r="215" spans="1:29" ht="15">
      <c r="A215" s="186"/>
      <c r="B215" s="618"/>
      <c r="C215" s="123" t="s">
        <v>390</v>
      </c>
      <c r="D215" s="15">
        <v>42691103</v>
      </c>
      <c r="E215" s="29" t="s">
        <v>391</v>
      </c>
      <c r="F215" s="78">
        <f t="shared" si="34"/>
        <v>50000</v>
      </c>
      <c r="G215" s="78"/>
      <c r="H215" s="78"/>
      <c r="I215" s="78">
        <v>50000</v>
      </c>
      <c r="J215" s="129"/>
      <c r="K215" s="78">
        <v>0</v>
      </c>
      <c r="L215" s="78">
        <f t="shared" si="35"/>
        <v>50000</v>
      </c>
      <c r="M215" s="78"/>
      <c r="N215" s="78"/>
      <c r="O215" s="78">
        <v>50000</v>
      </c>
      <c r="P215" s="129"/>
      <c r="Q215" s="78">
        <v>0</v>
      </c>
      <c r="R215" s="150">
        <f t="shared" si="36"/>
        <v>40000</v>
      </c>
      <c r="S215" s="150"/>
      <c r="T215" s="150"/>
      <c r="U215" s="150">
        <v>40000</v>
      </c>
      <c r="V215" s="157"/>
      <c r="W215" s="150">
        <v>0</v>
      </c>
      <c r="X215" s="150">
        <f t="shared" si="37"/>
        <v>0</v>
      </c>
      <c r="Y215" s="150"/>
      <c r="Z215" s="150"/>
      <c r="AA215" s="150"/>
      <c r="AB215" s="157"/>
      <c r="AC215" s="150">
        <v>0</v>
      </c>
    </row>
    <row r="216" spans="1:29" ht="15">
      <c r="A216" s="186"/>
      <c r="B216" s="618"/>
      <c r="C216" s="123" t="s">
        <v>392</v>
      </c>
      <c r="D216" s="15">
        <v>42691104</v>
      </c>
      <c r="E216" s="29" t="s">
        <v>393</v>
      </c>
      <c r="F216" s="78">
        <f t="shared" si="34"/>
        <v>70000</v>
      </c>
      <c r="G216" s="78"/>
      <c r="H216" s="78"/>
      <c r="I216" s="78">
        <v>70000</v>
      </c>
      <c r="J216" s="129"/>
      <c r="K216" s="78">
        <v>0</v>
      </c>
      <c r="L216" s="78">
        <f t="shared" si="35"/>
        <v>70000</v>
      </c>
      <c r="M216" s="78"/>
      <c r="N216" s="78"/>
      <c r="O216" s="78">
        <v>70000</v>
      </c>
      <c r="P216" s="129"/>
      <c r="Q216" s="78">
        <v>0</v>
      </c>
      <c r="R216" s="150">
        <f t="shared" si="36"/>
        <v>30000</v>
      </c>
      <c r="S216" s="150"/>
      <c r="T216" s="150"/>
      <c r="U216" s="150">
        <v>30000</v>
      </c>
      <c r="V216" s="157"/>
      <c r="W216" s="150">
        <v>0</v>
      </c>
      <c r="X216" s="150">
        <f t="shared" si="37"/>
        <v>0</v>
      </c>
      <c r="Y216" s="150"/>
      <c r="Z216" s="150"/>
      <c r="AA216" s="150"/>
      <c r="AB216" s="157"/>
      <c r="AC216" s="150">
        <v>0</v>
      </c>
    </row>
    <row r="217" spans="1:29" ht="15">
      <c r="A217" s="186"/>
      <c r="B217" s="618"/>
      <c r="C217" s="123" t="s">
        <v>394</v>
      </c>
      <c r="D217" s="15">
        <v>42691105</v>
      </c>
      <c r="E217" s="29" t="s">
        <v>395</v>
      </c>
      <c r="F217" s="78">
        <f t="shared" si="34"/>
        <v>10000</v>
      </c>
      <c r="G217" s="78"/>
      <c r="H217" s="78"/>
      <c r="I217" s="78">
        <v>10000</v>
      </c>
      <c r="J217" s="129"/>
      <c r="K217" s="78">
        <v>0</v>
      </c>
      <c r="L217" s="78">
        <f t="shared" si="35"/>
        <v>10000</v>
      </c>
      <c r="M217" s="78"/>
      <c r="N217" s="78"/>
      <c r="O217" s="78">
        <v>10000</v>
      </c>
      <c r="P217" s="129"/>
      <c r="Q217" s="78">
        <v>0</v>
      </c>
      <c r="R217" s="150">
        <f t="shared" si="36"/>
        <v>5000</v>
      </c>
      <c r="S217" s="150"/>
      <c r="T217" s="150"/>
      <c r="U217" s="150">
        <v>5000</v>
      </c>
      <c r="V217" s="157"/>
      <c r="W217" s="150">
        <v>0</v>
      </c>
      <c r="X217" s="150">
        <f t="shared" si="37"/>
        <v>0</v>
      </c>
      <c r="Y217" s="150"/>
      <c r="Z217" s="150"/>
      <c r="AA217" s="150"/>
      <c r="AB217" s="157"/>
      <c r="AC217" s="150">
        <v>0</v>
      </c>
    </row>
    <row r="218" spans="1:29" ht="15">
      <c r="A218" s="186"/>
      <c r="B218" s="618"/>
      <c r="C218" s="123" t="s">
        <v>396</v>
      </c>
      <c r="D218" s="15">
        <v>42691106</v>
      </c>
      <c r="E218" s="29" t="s">
        <v>397</v>
      </c>
      <c r="F218" s="78">
        <f t="shared" si="34"/>
        <v>40000</v>
      </c>
      <c r="G218" s="78"/>
      <c r="H218" s="78"/>
      <c r="I218" s="78">
        <v>40000</v>
      </c>
      <c r="J218" s="129"/>
      <c r="K218" s="78">
        <v>0</v>
      </c>
      <c r="L218" s="78">
        <f t="shared" si="35"/>
        <v>40000</v>
      </c>
      <c r="M218" s="78"/>
      <c r="N218" s="78"/>
      <c r="O218" s="78">
        <v>40000</v>
      </c>
      <c r="P218" s="129"/>
      <c r="Q218" s="78">
        <v>0</v>
      </c>
      <c r="R218" s="150">
        <f t="shared" si="36"/>
        <v>15000</v>
      </c>
      <c r="S218" s="150"/>
      <c r="T218" s="150"/>
      <c r="U218" s="150">
        <v>15000</v>
      </c>
      <c r="V218" s="157"/>
      <c r="W218" s="150">
        <v>0</v>
      </c>
      <c r="X218" s="150">
        <f t="shared" si="37"/>
        <v>0</v>
      </c>
      <c r="Y218" s="150"/>
      <c r="Z218" s="150"/>
      <c r="AA218" s="150"/>
      <c r="AB218" s="157"/>
      <c r="AC218" s="150">
        <v>0</v>
      </c>
    </row>
    <row r="219" spans="1:29" ht="15">
      <c r="A219" s="186"/>
      <c r="B219" s="618"/>
      <c r="C219" s="123" t="s">
        <v>398</v>
      </c>
      <c r="D219" s="15">
        <v>42691107</v>
      </c>
      <c r="E219" s="29" t="s">
        <v>399</v>
      </c>
      <c r="F219" s="78">
        <f t="shared" si="34"/>
        <v>25000</v>
      </c>
      <c r="G219" s="78"/>
      <c r="H219" s="78"/>
      <c r="I219" s="78">
        <v>25000</v>
      </c>
      <c r="J219" s="129"/>
      <c r="K219" s="78">
        <v>0</v>
      </c>
      <c r="L219" s="78">
        <f t="shared" si="35"/>
        <v>25000</v>
      </c>
      <c r="M219" s="78"/>
      <c r="N219" s="78"/>
      <c r="O219" s="78">
        <v>25000</v>
      </c>
      <c r="P219" s="129"/>
      <c r="Q219" s="78">
        <v>0</v>
      </c>
      <c r="R219" s="150">
        <f t="shared" si="36"/>
        <v>15000</v>
      </c>
      <c r="S219" s="150"/>
      <c r="T219" s="150"/>
      <c r="U219" s="150">
        <v>15000</v>
      </c>
      <c r="V219" s="157"/>
      <c r="W219" s="150">
        <v>0</v>
      </c>
      <c r="X219" s="150">
        <f t="shared" si="37"/>
        <v>0</v>
      </c>
      <c r="Y219" s="150"/>
      <c r="Z219" s="150"/>
      <c r="AA219" s="150"/>
      <c r="AB219" s="157"/>
      <c r="AC219" s="150">
        <v>0</v>
      </c>
    </row>
    <row r="220" spans="1:29" ht="15">
      <c r="A220" s="186"/>
      <c r="B220" s="262"/>
      <c r="C220" s="123" t="s">
        <v>400</v>
      </c>
      <c r="D220" s="33">
        <v>42691108</v>
      </c>
      <c r="E220" s="263" t="s">
        <v>401</v>
      </c>
      <c r="F220" s="78">
        <f t="shared" si="34"/>
        <v>10000</v>
      </c>
      <c r="G220" s="192"/>
      <c r="H220" s="192"/>
      <c r="I220" s="192">
        <v>10000</v>
      </c>
      <c r="J220" s="209"/>
      <c r="K220" s="78">
        <v>0</v>
      </c>
      <c r="L220" s="78">
        <f t="shared" si="35"/>
        <v>10000</v>
      </c>
      <c r="M220" s="192"/>
      <c r="N220" s="192"/>
      <c r="O220" s="192">
        <v>10000</v>
      </c>
      <c r="P220" s="209"/>
      <c r="Q220" s="78">
        <v>0</v>
      </c>
      <c r="R220" s="150">
        <f t="shared" si="36"/>
        <v>32000</v>
      </c>
      <c r="S220" s="222"/>
      <c r="T220" s="222"/>
      <c r="U220" s="222">
        <v>32000</v>
      </c>
      <c r="V220" s="223"/>
      <c r="W220" s="150">
        <v>0</v>
      </c>
      <c r="X220" s="150">
        <f t="shared" si="37"/>
        <v>0</v>
      </c>
      <c r="Y220" s="222"/>
      <c r="Z220" s="222"/>
      <c r="AA220" s="222"/>
      <c r="AB220" s="223"/>
      <c r="AC220" s="150">
        <v>0</v>
      </c>
    </row>
    <row r="221" spans="1:29" ht="15">
      <c r="A221" s="186"/>
      <c r="B221" s="262"/>
      <c r="C221" s="202" t="s">
        <v>402</v>
      </c>
      <c r="D221" s="39">
        <v>42691109</v>
      </c>
      <c r="E221" s="263" t="s">
        <v>403</v>
      </c>
      <c r="F221" s="78">
        <f>+G221+H221+I221+J221+K221</f>
        <v>0</v>
      </c>
      <c r="G221" s="192"/>
      <c r="H221" s="192"/>
      <c r="I221" s="192">
        <v>0</v>
      </c>
      <c r="J221" s="209"/>
      <c r="K221" s="78">
        <v>0</v>
      </c>
      <c r="L221" s="78">
        <f t="shared" si="35"/>
        <v>0</v>
      </c>
      <c r="M221" s="192"/>
      <c r="N221" s="192"/>
      <c r="O221" s="192">
        <v>0</v>
      </c>
      <c r="P221" s="209"/>
      <c r="Q221" s="78">
        <v>0</v>
      </c>
      <c r="R221" s="150">
        <f>+S221+T221+U221+V221+W221</f>
        <v>0</v>
      </c>
      <c r="S221" s="222"/>
      <c r="T221" s="222"/>
      <c r="U221" s="222">
        <v>0</v>
      </c>
      <c r="V221" s="223"/>
      <c r="W221" s="150">
        <v>0</v>
      </c>
      <c r="X221" s="150">
        <f>+Y221+Z221+AA221+AB221+AC221</f>
        <v>0</v>
      </c>
      <c r="Y221" s="222"/>
      <c r="Z221" s="222"/>
      <c r="AA221" s="222"/>
      <c r="AB221" s="223"/>
      <c r="AC221" s="150">
        <v>0</v>
      </c>
    </row>
    <row r="222" spans="1:29" ht="15" customHeight="1">
      <c r="A222" s="264" t="s">
        <v>39</v>
      </c>
      <c r="B222" s="265" t="s">
        <v>404</v>
      </c>
      <c r="C222" s="266"/>
      <c r="D222" s="635" t="s">
        <v>405</v>
      </c>
      <c r="E222" s="636"/>
      <c r="F222" s="267"/>
      <c r="G222" s="268"/>
      <c r="H222" s="268"/>
      <c r="I222" s="268"/>
      <c r="J222" s="286"/>
      <c r="K222" s="267"/>
      <c r="L222" s="287">
        <f aca="true" t="shared" si="38" ref="L222:W222">L223+L224+L225</f>
        <v>0</v>
      </c>
      <c r="M222" s="287">
        <f t="shared" si="38"/>
        <v>0</v>
      </c>
      <c r="N222" s="287">
        <f t="shared" si="38"/>
        <v>0</v>
      </c>
      <c r="O222" s="287">
        <f t="shared" si="38"/>
        <v>0</v>
      </c>
      <c r="P222" s="287">
        <f t="shared" si="38"/>
        <v>0</v>
      </c>
      <c r="Q222" s="287">
        <f t="shared" si="38"/>
        <v>0</v>
      </c>
      <c r="R222" s="287">
        <f t="shared" si="38"/>
        <v>0</v>
      </c>
      <c r="S222" s="267">
        <f t="shared" si="38"/>
        <v>0</v>
      </c>
      <c r="T222" s="267">
        <f t="shared" si="38"/>
        <v>0</v>
      </c>
      <c r="U222" s="267">
        <f t="shared" si="38"/>
        <v>0</v>
      </c>
      <c r="V222" s="267">
        <f t="shared" si="38"/>
        <v>0</v>
      </c>
      <c r="W222" s="287">
        <f t="shared" si="38"/>
        <v>0</v>
      </c>
      <c r="X222" s="287">
        <f aca="true" t="shared" si="39" ref="X222:AC222">X223+X224+X225</f>
        <v>0</v>
      </c>
      <c r="Y222" s="267">
        <f t="shared" si="39"/>
        <v>0</v>
      </c>
      <c r="Z222" s="267">
        <f t="shared" si="39"/>
        <v>0</v>
      </c>
      <c r="AA222" s="267">
        <f t="shared" si="39"/>
        <v>0</v>
      </c>
      <c r="AB222" s="267">
        <f t="shared" si="39"/>
        <v>0</v>
      </c>
      <c r="AC222" s="287">
        <f t="shared" si="39"/>
        <v>0</v>
      </c>
    </row>
    <row r="223" spans="1:29" ht="15">
      <c r="A223" s="186"/>
      <c r="B223" s="262"/>
      <c r="C223" s="202"/>
      <c r="D223" s="269">
        <v>431111</v>
      </c>
      <c r="E223" s="263" t="s">
        <v>406</v>
      </c>
      <c r="F223" s="78"/>
      <c r="G223" s="192"/>
      <c r="H223" s="192"/>
      <c r="I223" s="192"/>
      <c r="J223" s="209"/>
      <c r="K223" s="78"/>
      <c r="L223" s="78"/>
      <c r="M223" s="192"/>
      <c r="N223" s="192"/>
      <c r="O223" s="192"/>
      <c r="P223" s="209"/>
      <c r="Q223" s="78">
        <v>0</v>
      </c>
      <c r="R223" s="150">
        <f>W223</f>
        <v>0</v>
      </c>
      <c r="S223" s="222"/>
      <c r="T223" s="222"/>
      <c r="U223" s="222"/>
      <c r="V223" s="223"/>
      <c r="W223" s="150">
        <v>0</v>
      </c>
      <c r="X223" s="150">
        <f>AC223</f>
        <v>0</v>
      </c>
      <c r="Y223" s="222"/>
      <c r="Z223" s="222"/>
      <c r="AA223" s="222"/>
      <c r="AB223" s="223"/>
      <c r="AC223" s="150">
        <v>0</v>
      </c>
    </row>
    <row r="224" spans="1:29" ht="15">
      <c r="A224" s="186"/>
      <c r="B224" s="262"/>
      <c r="C224" s="202"/>
      <c r="D224" s="269">
        <v>431211</v>
      </c>
      <c r="E224" s="263" t="s">
        <v>407</v>
      </c>
      <c r="F224" s="78"/>
      <c r="G224" s="192"/>
      <c r="H224" s="192"/>
      <c r="I224" s="192"/>
      <c r="J224" s="209"/>
      <c r="K224" s="78"/>
      <c r="L224" s="78"/>
      <c r="M224" s="192"/>
      <c r="N224" s="192"/>
      <c r="O224" s="192"/>
      <c r="P224" s="209"/>
      <c r="Q224" s="78">
        <v>0</v>
      </c>
      <c r="R224" s="150">
        <f>W224</f>
        <v>0</v>
      </c>
      <c r="S224" s="222"/>
      <c r="T224" s="222"/>
      <c r="U224" s="222"/>
      <c r="V224" s="223"/>
      <c r="W224" s="150">
        <v>0</v>
      </c>
      <c r="X224" s="150">
        <f>AC224</f>
        <v>0</v>
      </c>
      <c r="Y224" s="222"/>
      <c r="Z224" s="222"/>
      <c r="AA224" s="222"/>
      <c r="AB224" s="223"/>
      <c r="AC224" s="150">
        <v>0</v>
      </c>
    </row>
    <row r="225" spans="1:29" ht="15">
      <c r="A225" s="186"/>
      <c r="B225" s="262"/>
      <c r="C225" s="202"/>
      <c r="D225" s="269">
        <v>435111</v>
      </c>
      <c r="E225" s="263" t="s">
        <v>408</v>
      </c>
      <c r="F225" s="78"/>
      <c r="G225" s="192"/>
      <c r="H225" s="192"/>
      <c r="I225" s="192"/>
      <c r="J225" s="209"/>
      <c r="K225" s="78"/>
      <c r="L225" s="78"/>
      <c r="M225" s="192"/>
      <c r="N225" s="192"/>
      <c r="O225" s="192"/>
      <c r="P225" s="209"/>
      <c r="Q225" s="78">
        <v>0</v>
      </c>
      <c r="R225" s="150">
        <f>W225</f>
        <v>0</v>
      </c>
      <c r="S225" s="222"/>
      <c r="T225" s="222"/>
      <c r="U225" s="222"/>
      <c r="V225" s="223"/>
      <c r="W225" s="150">
        <v>0</v>
      </c>
      <c r="X225" s="150">
        <f>AC225</f>
        <v>0</v>
      </c>
      <c r="Y225" s="222"/>
      <c r="Z225" s="222"/>
      <c r="AA225" s="222"/>
      <c r="AB225" s="223"/>
      <c r="AC225" s="150">
        <v>0</v>
      </c>
    </row>
    <row r="226" spans="1:29" ht="15">
      <c r="A226" s="112" t="s">
        <v>42</v>
      </c>
      <c r="B226" s="113">
        <v>440000</v>
      </c>
      <c r="C226" s="114" t="s">
        <v>409</v>
      </c>
      <c r="D226" s="629" t="s">
        <v>410</v>
      </c>
      <c r="E226" s="629"/>
      <c r="F226" s="180">
        <f aca="true" t="shared" si="40" ref="F226:F236">+G226+H226+I226+J226+K226</f>
        <v>400000</v>
      </c>
      <c r="G226" s="117">
        <f>+G227</f>
        <v>0</v>
      </c>
      <c r="H226" s="117">
        <f>+H227</f>
        <v>0</v>
      </c>
      <c r="I226" s="117">
        <f>+I227</f>
        <v>0</v>
      </c>
      <c r="J226" s="117">
        <f>+J227</f>
        <v>0</v>
      </c>
      <c r="K226" s="117">
        <f>+K227</f>
        <v>400000</v>
      </c>
      <c r="L226" s="180">
        <f aca="true" t="shared" si="41" ref="L226:L236">+M226+N226+O226+P226+Q226</f>
        <v>60000</v>
      </c>
      <c r="M226" s="117">
        <f>+M227</f>
        <v>0</v>
      </c>
      <c r="N226" s="117">
        <f>+N227</f>
        <v>0</v>
      </c>
      <c r="O226" s="117">
        <f>+O227</f>
        <v>0</v>
      </c>
      <c r="P226" s="117">
        <f>+P227</f>
        <v>0</v>
      </c>
      <c r="Q226" s="117">
        <f>+Q227</f>
        <v>60000</v>
      </c>
      <c r="R226" s="217">
        <f aca="true" t="shared" si="42" ref="R226:R236">+S226+T226+U226+V226+W226</f>
        <v>150000</v>
      </c>
      <c r="S226" s="160">
        <f>+S227</f>
        <v>0</v>
      </c>
      <c r="T226" s="160">
        <f>+T227</f>
        <v>0</v>
      </c>
      <c r="U226" s="160">
        <f>+U227</f>
        <v>0</v>
      </c>
      <c r="V226" s="160">
        <f>+V227</f>
        <v>0</v>
      </c>
      <c r="W226" s="160">
        <f>+W227</f>
        <v>150000</v>
      </c>
      <c r="X226" s="217">
        <f aca="true" t="shared" si="43" ref="X226:X236">+Y226+Z226+AA226+AB226+AC226</f>
        <v>0</v>
      </c>
      <c r="Y226" s="160">
        <f>+Y227</f>
        <v>0</v>
      </c>
      <c r="Z226" s="160">
        <f>+Z227</f>
        <v>0</v>
      </c>
      <c r="AA226" s="160">
        <f>+AA227</f>
        <v>0</v>
      </c>
      <c r="AB226" s="160">
        <f>+AB227</f>
        <v>0</v>
      </c>
      <c r="AC226" s="160">
        <f>+AC227</f>
        <v>0</v>
      </c>
    </row>
    <row r="227" spans="1:29" ht="15">
      <c r="A227" s="186"/>
      <c r="B227" s="262"/>
      <c r="C227" s="123" t="s">
        <v>411</v>
      </c>
      <c r="D227" s="15">
        <v>444211</v>
      </c>
      <c r="E227" s="29" t="s">
        <v>412</v>
      </c>
      <c r="F227" s="78">
        <f t="shared" si="40"/>
        <v>400000</v>
      </c>
      <c r="G227" s="78"/>
      <c r="H227" s="78"/>
      <c r="I227" s="78">
        <v>0</v>
      </c>
      <c r="J227" s="129"/>
      <c r="K227" s="78">
        <v>400000</v>
      </c>
      <c r="L227" s="78">
        <f t="shared" si="41"/>
        <v>60000</v>
      </c>
      <c r="M227" s="78"/>
      <c r="N227" s="78"/>
      <c r="O227" s="78">
        <v>0</v>
      </c>
      <c r="P227" s="129"/>
      <c r="Q227" s="78">
        <v>60000</v>
      </c>
      <c r="R227" s="150">
        <f t="shared" si="42"/>
        <v>150000</v>
      </c>
      <c r="S227" s="150"/>
      <c r="T227" s="150"/>
      <c r="U227" s="150">
        <v>0</v>
      </c>
      <c r="V227" s="157"/>
      <c r="W227" s="150">
        <v>150000</v>
      </c>
      <c r="X227" s="150">
        <f t="shared" si="43"/>
        <v>0</v>
      </c>
      <c r="Y227" s="150"/>
      <c r="Z227" s="150"/>
      <c r="AA227" s="150">
        <v>0</v>
      </c>
      <c r="AB227" s="157"/>
      <c r="AC227" s="150"/>
    </row>
    <row r="228" spans="1:29" ht="15">
      <c r="A228" s="112" t="s">
        <v>44</v>
      </c>
      <c r="B228" s="113">
        <v>460000</v>
      </c>
      <c r="C228" s="114" t="s">
        <v>415</v>
      </c>
      <c r="D228" s="629" t="s">
        <v>416</v>
      </c>
      <c r="E228" s="629"/>
      <c r="F228" s="180">
        <f t="shared" si="40"/>
        <v>1600000</v>
      </c>
      <c r="G228" s="117">
        <f>+G229</f>
        <v>0</v>
      </c>
      <c r="H228" s="117">
        <f>+H229</f>
        <v>0</v>
      </c>
      <c r="I228" s="117">
        <f>+I229</f>
        <v>1600000</v>
      </c>
      <c r="J228" s="117">
        <f>+J229</f>
        <v>0</v>
      </c>
      <c r="K228" s="117">
        <f>+K229</f>
        <v>0</v>
      </c>
      <c r="L228" s="180">
        <f t="shared" si="41"/>
        <v>1600000</v>
      </c>
      <c r="M228" s="117">
        <f>+M229</f>
        <v>0</v>
      </c>
      <c r="N228" s="117">
        <f>+N229</f>
        <v>0</v>
      </c>
      <c r="O228" s="117">
        <f>+O229</f>
        <v>1600000</v>
      </c>
      <c r="P228" s="117">
        <f>+P229</f>
        <v>0</v>
      </c>
      <c r="Q228" s="117">
        <f>+Q229</f>
        <v>0</v>
      </c>
      <c r="R228" s="217">
        <f t="shared" si="42"/>
        <v>1800000</v>
      </c>
      <c r="S228" s="160">
        <f>+S229</f>
        <v>0</v>
      </c>
      <c r="T228" s="160">
        <f>+T229</f>
        <v>0</v>
      </c>
      <c r="U228" s="160">
        <f>+U229</f>
        <v>1800000</v>
      </c>
      <c r="V228" s="160">
        <f>+V229</f>
        <v>0</v>
      </c>
      <c r="W228" s="160">
        <f>+W229</f>
        <v>0</v>
      </c>
      <c r="X228" s="217">
        <f t="shared" si="43"/>
        <v>0</v>
      </c>
      <c r="Y228" s="160">
        <f>+Y229</f>
        <v>0</v>
      </c>
      <c r="Z228" s="160">
        <f>+Z229</f>
        <v>0</v>
      </c>
      <c r="AA228" s="160">
        <f>+AA229</f>
        <v>0</v>
      </c>
      <c r="AB228" s="160">
        <f>+AB229</f>
        <v>0</v>
      </c>
      <c r="AC228" s="160">
        <f>+AC229</f>
        <v>0</v>
      </c>
    </row>
    <row r="229" spans="1:29" ht="15">
      <c r="A229" s="186"/>
      <c r="B229" s="262"/>
      <c r="C229" s="123" t="s">
        <v>417</v>
      </c>
      <c r="D229" s="15">
        <v>465112</v>
      </c>
      <c r="E229" s="29" t="s">
        <v>418</v>
      </c>
      <c r="F229" s="185">
        <f t="shared" si="40"/>
        <v>1600000</v>
      </c>
      <c r="G229" s="78"/>
      <c r="H229" s="78"/>
      <c r="I229" s="78">
        <v>1600000</v>
      </c>
      <c r="J229" s="129"/>
      <c r="K229" s="78">
        <v>0</v>
      </c>
      <c r="L229" s="185">
        <f t="shared" si="41"/>
        <v>1600000</v>
      </c>
      <c r="M229" s="78"/>
      <c r="N229" s="78"/>
      <c r="O229" s="78">
        <v>1600000</v>
      </c>
      <c r="P229" s="129"/>
      <c r="Q229" s="78">
        <v>0</v>
      </c>
      <c r="R229" s="218">
        <f t="shared" si="42"/>
        <v>1800000</v>
      </c>
      <c r="S229" s="150"/>
      <c r="T229" s="150"/>
      <c r="U229" s="150">
        <v>1800000</v>
      </c>
      <c r="V229" s="157"/>
      <c r="W229" s="150">
        <v>0</v>
      </c>
      <c r="X229" s="218">
        <f t="shared" si="43"/>
        <v>0</v>
      </c>
      <c r="Y229" s="150"/>
      <c r="Z229" s="150"/>
      <c r="AA229" s="150"/>
      <c r="AB229" s="157"/>
      <c r="AC229" s="150">
        <v>0</v>
      </c>
    </row>
    <row r="230" spans="1:29" ht="15">
      <c r="A230" s="112" t="s">
        <v>419</v>
      </c>
      <c r="B230" s="113">
        <v>481000</v>
      </c>
      <c r="C230" s="114" t="s">
        <v>420</v>
      </c>
      <c r="D230" s="629" t="s">
        <v>421</v>
      </c>
      <c r="E230" s="629"/>
      <c r="F230" s="180">
        <f t="shared" si="40"/>
        <v>20000</v>
      </c>
      <c r="G230" s="117">
        <f>+G231</f>
        <v>0</v>
      </c>
      <c r="H230" s="117">
        <f>+H231</f>
        <v>0</v>
      </c>
      <c r="I230" s="117">
        <f>+I231</f>
        <v>0</v>
      </c>
      <c r="J230" s="117">
        <f>+J231</f>
        <v>0</v>
      </c>
      <c r="K230" s="117">
        <f>+K231</f>
        <v>20000</v>
      </c>
      <c r="L230" s="180">
        <f t="shared" si="41"/>
        <v>10000</v>
      </c>
      <c r="M230" s="117">
        <f>+M231</f>
        <v>0</v>
      </c>
      <c r="N230" s="117">
        <f>+N231</f>
        <v>0</v>
      </c>
      <c r="O230" s="117">
        <f>+O231</f>
        <v>0</v>
      </c>
      <c r="P230" s="117">
        <f>+P231</f>
        <v>0</v>
      </c>
      <c r="Q230" s="117">
        <f>+Q231</f>
        <v>10000</v>
      </c>
      <c r="R230" s="217">
        <f t="shared" si="42"/>
        <v>50000</v>
      </c>
      <c r="S230" s="160">
        <f>+S231</f>
        <v>0</v>
      </c>
      <c r="T230" s="160">
        <f>+T231</f>
        <v>0</v>
      </c>
      <c r="U230" s="160">
        <f>+U231</f>
        <v>0</v>
      </c>
      <c r="V230" s="160">
        <f>+V231</f>
        <v>0</v>
      </c>
      <c r="W230" s="160">
        <f>+W231</f>
        <v>50000</v>
      </c>
      <c r="X230" s="217">
        <f t="shared" si="43"/>
        <v>0</v>
      </c>
      <c r="Y230" s="160">
        <f>+Y231</f>
        <v>0</v>
      </c>
      <c r="Z230" s="160">
        <f>+Z231</f>
        <v>0</v>
      </c>
      <c r="AA230" s="160">
        <f>+AA231</f>
        <v>0</v>
      </c>
      <c r="AB230" s="160">
        <f>+AB231</f>
        <v>0</v>
      </c>
      <c r="AC230" s="160">
        <f>+AC231</f>
        <v>0</v>
      </c>
    </row>
    <row r="231" spans="1:29" ht="15">
      <c r="A231" s="186"/>
      <c r="B231" s="262"/>
      <c r="C231" s="202" t="s">
        <v>422</v>
      </c>
      <c r="D231" s="15">
        <v>481991</v>
      </c>
      <c r="E231" s="29" t="s">
        <v>423</v>
      </c>
      <c r="F231" s="180">
        <f t="shared" si="40"/>
        <v>20000</v>
      </c>
      <c r="G231" s="192"/>
      <c r="H231" s="192"/>
      <c r="I231" s="192">
        <v>0</v>
      </c>
      <c r="J231" s="209"/>
      <c r="K231" s="78">
        <v>20000</v>
      </c>
      <c r="L231" s="185">
        <f t="shared" si="41"/>
        <v>10000</v>
      </c>
      <c r="M231" s="192"/>
      <c r="N231" s="192"/>
      <c r="O231" s="192">
        <v>0</v>
      </c>
      <c r="P231" s="209"/>
      <c r="Q231" s="78">
        <v>10000</v>
      </c>
      <c r="R231" s="218">
        <f t="shared" si="42"/>
        <v>50000</v>
      </c>
      <c r="S231" s="222"/>
      <c r="T231" s="222"/>
      <c r="U231" s="222">
        <v>0</v>
      </c>
      <c r="V231" s="223"/>
      <c r="W231" s="150">
        <v>50000</v>
      </c>
      <c r="X231" s="218">
        <f t="shared" si="43"/>
        <v>0</v>
      </c>
      <c r="Y231" s="222"/>
      <c r="Z231" s="222"/>
      <c r="AA231" s="222">
        <v>0</v>
      </c>
      <c r="AB231" s="223"/>
      <c r="AC231" s="150"/>
    </row>
    <row r="232" spans="1:29" ht="15">
      <c r="A232" s="112" t="s">
        <v>424</v>
      </c>
      <c r="B232" s="113">
        <v>482000</v>
      </c>
      <c r="C232" s="114" t="s">
        <v>420</v>
      </c>
      <c r="D232" s="629" t="s">
        <v>425</v>
      </c>
      <c r="E232" s="629"/>
      <c r="F232" s="180">
        <f t="shared" si="40"/>
        <v>210000</v>
      </c>
      <c r="G232" s="117">
        <f>+G233+G234+G235</f>
        <v>0</v>
      </c>
      <c r="H232" s="117">
        <f>+H233+H234+H235</f>
        <v>0</v>
      </c>
      <c r="I232" s="117">
        <f>+I233+I234+I235+I236+I237</f>
        <v>180000</v>
      </c>
      <c r="J232" s="117">
        <f>+J233+J234+J235+J236+J237</f>
        <v>0</v>
      </c>
      <c r="K232" s="117">
        <f>+K233+K234+K235+K236+K237</f>
        <v>30000</v>
      </c>
      <c r="L232" s="180">
        <f t="shared" si="41"/>
        <v>201000</v>
      </c>
      <c r="M232" s="117">
        <f>+M233+M234+M235</f>
        <v>0</v>
      </c>
      <c r="N232" s="117">
        <f>+N233+N234+N235</f>
        <v>0</v>
      </c>
      <c r="O232" s="117">
        <f>+O233+O234+O235+O236+O237</f>
        <v>180000</v>
      </c>
      <c r="P232" s="117">
        <f>+P233+P234+P235+P236+P237</f>
        <v>0</v>
      </c>
      <c r="Q232" s="117">
        <f>+Q233+Q234+Q235+Q236+Q237</f>
        <v>21000</v>
      </c>
      <c r="R232" s="217">
        <f t="shared" si="42"/>
        <v>366500</v>
      </c>
      <c r="S232" s="160">
        <f>+S233+S234+S235</f>
        <v>0</v>
      </c>
      <c r="T232" s="160">
        <f>+T233+T234+T235</f>
        <v>0</v>
      </c>
      <c r="U232" s="160">
        <f>+U233+U234+U235+U236+U237</f>
        <v>146500</v>
      </c>
      <c r="V232" s="160">
        <f>+V233+V234+V235+V236+V237</f>
        <v>0</v>
      </c>
      <c r="W232" s="160">
        <f>+W233+W234+W235+W236+W237</f>
        <v>220000</v>
      </c>
      <c r="X232" s="217">
        <f t="shared" si="43"/>
        <v>0</v>
      </c>
      <c r="Y232" s="160">
        <f>+Y233+Y234+Y235</f>
        <v>0</v>
      </c>
      <c r="Z232" s="160">
        <f>+Z233+Z234+Z235</f>
        <v>0</v>
      </c>
      <c r="AA232" s="160">
        <f>+AA233+AA234+AA235+AA236+AA237</f>
        <v>0</v>
      </c>
      <c r="AB232" s="160">
        <f>+AB233+AB234+AB235+AB236+AB237</f>
        <v>0</v>
      </c>
      <c r="AC232" s="160">
        <f>+AC233+AC234+AC235+AC236+AC237</f>
        <v>0</v>
      </c>
    </row>
    <row r="233" spans="1:29" ht="15">
      <c r="A233" s="270"/>
      <c r="B233" s="122"/>
      <c r="C233" s="123" t="s">
        <v>422</v>
      </c>
      <c r="D233" s="15">
        <v>482131</v>
      </c>
      <c r="E233" s="29" t="s">
        <v>426</v>
      </c>
      <c r="F233" s="78">
        <f t="shared" si="40"/>
        <v>210000</v>
      </c>
      <c r="G233" s="78"/>
      <c r="H233" s="78"/>
      <c r="I233" s="78">
        <v>180000</v>
      </c>
      <c r="J233" s="129"/>
      <c r="K233" s="78">
        <v>30000</v>
      </c>
      <c r="L233" s="78">
        <f t="shared" si="41"/>
        <v>180000</v>
      </c>
      <c r="M233" s="78"/>
      <c r="N233" s="78"/>
      <c r="O233" s="78">
        <v>180000</v>
      </c>
      <c r="P233" s="129"/>
      <c r="Q233" s="78">
        <v>0</v>
      </c>
      <c r="R233" s="150">
        <f t="shared" si="42"/>
        <v>190000</v>
      </c>
      <c r="S233" s="150"/>
      <c r="T233" s="150"/>
      <c r="U233" s="150">
        <v>140000</v>
      </c>
      <c r="V233" s="157"/>
      <c r="W233" s="150">
        <v>50000</v>
      </c>
      <c r="X233" s="150">
        <f t="shared" si="43"/>
        <v>0</v>
      </c>
      <c r="Y233" s="150"/>
      <c r="Z233" s="150"/>
      <c r="AA233" s="150"/>
      <c r="AB233" s="157"/>
      <c r="AC233" s="150"/>
    </row>
    <row r="234" spans="1:29" ht="15">
      <c r="A234" s="270"/>
      <c r="B234" s="122"/>
      <c r="C234" s="123" t="s">
        <v>427</v>
      </c>
      <c r="D234" s="15">
        <v>482211</v>
      </c>
      <c r="E234" s="29" t="s">
        <v>428</v>
      </c>
      <c r="F234" s="78">
        <f t="shared" si="40"/>
        <v>0</v>
      </c>
      <c r="G234" s="78"/>
      <c r="H234" s="78"/>
      <c r="I234" s="78">
        <v>0</v>
      </c>
      <c r="J234" s="129"/>
      <c r="K234" s="78">
        <v>0</v>
      </c>
      <c r="L234" s="78">
        <f t="shared" si="41"/>
        <v>3000</v>
      </c>
      <c r="M234" s="78"/>
      <c r="N234" s="78"/>
      <c r="O234" s="78">
        <v>0</v>
      </c>
      <c r="P234" s="129"/>
      <c r="Q234" s="78">
        <v>3000</v>
      </c>
      <c r="R234" s="150">
        <f t="shared" si="42"/>
        <v>16500</v>
      </c>
      <c r="S234" s="150"/>
      <c r="T234" s="150"/>
      <c r="U234" s="150">
        <v>6500</v>
      </c>
      <c r="V234" s="157"/>
      <c r="W234" s="150">
        <v>10000</v>
      </c>
      <c r="X234" s="150">
        <f t="shared" si="43"/>
        <v>0</v>
      </c>
      <c r="Y234" s="150"/>
      <c r="Z234" s="150"/>
      <c r="AA234" s="150"/>
      <c r="AB234" s="157"/>
      <c r="AC234" s="150"/>
    </row>
    <row r="235" spans="1:29" ht="15">
      <c r="A235" s="270"/>
      <c r="B235" s="122"/>
      <c r="C235" s="123" t="s">
        <v>429</v>
      </c>
      <c r="D235" s="15">
        <v>482241</v>
      </c>
      <c r="E235" s="29" t="s">
        <v>430</v>
      </c>
      <c r="F235" s="78">
        <f t="shared" si="40"/>
        <v>0</v>
      </c>
      <c r="G235" s="78"/>
      <c r="H235" s="78"/>
      <c r="I235" s="78">
        <v>0</v>
      </c>
      <c r="J235" s="129"/>
      <c r="K235" s="78">
        <v>0</v>
      </c>
      <c r="L235" s="78">
        <f t="shared" si="41"/>
        <v>0</v>
      </c>
      <c r="M235" s="78"/>
      <c r="N235" s="78"/>
      <c r="O235" s="78">
        <v>0</v>
      </c>
      <c r="P235" s="129"/>
      <c r="Q235" s="78">
        <v>0</v>
      </c>
      <c r="R235" s="150">
        <f t="shared" si="42"/>
        <v>0</v>
      </c>
      <c r="S235" s="150"/>
      <c r="T235" s="150"/>
      <c r="U235" s="150">
        <v>0</v>
      </c>
      <c r="V235" s="157"/>
      <c r="W235" s="288">
        <v>0</v>
      </c>
      <c r="X235" s="150">
        <f t="shared" si="43"/>
        <v>0</v>
      </c>
      <c r="Y235" s="150"/>
      <c r="Z235" s="150"/>
      <c r="AA235" s="150"/>
      <c r="AB235" s="157"/>
      <c r="AC235" s="288"/>
    </row>
    <row r="236" spans="1:29" ht="15">
      <c r="A236" s="270"/>
      <c r="B236" s="122"/>
      <c r="C236" s="123" t="s">
        <v>431</v>
      </c>
      <c r="D236" s="15">
        <v>482251</v>
      </c>
      <c r="E236" s="29" t="s">
        <v>432</v>
      </c>
      <c r="F236" s="78">
        <f t="shared" si="40"/>
        <v>0</v>
      </c>
      <c r="G236" s="78"/>
      <c r="H236" s="78"/>
      <c r="I236" s="129">
        <v>0</v>
      </c>
      <c r="J236" s="129"/>
      <c r="K236" s="205">
        <v>0</v>
      </c>
      <c r="L236" s="78">
        <f t="shared" si="41"/>
        <v>18000</v>
      </c>
      <c r="M236" s="78"/>
      <c r="N236" s="78"/>
      <c r="O236" s="129">
        <v>0</v>
      </c>
      <c r="P236" s="129"/>
      <c r="Q236" s="205">
        <v>18000</v>
      </c>
      <c r="R236" s="150">
        <f t="shared" si="42"/>
        <v>10000</v>
      </c>
      <c r="S236" s="150"/>
      <c r="T236" s="150"/>
      <c r="U236" s="157">
        <v>0</v>
      </c>
      <c r="V236" s="157"/>
      <c r="W236" s="289">
        <v>10000</v>
      </c>
      <c r="X236" s="150">
        <f t="shared" si="43"/>
        <v>0</v>
      </c>
      <c r="Y236" s="150"/>
      <c r="Z236" s="150"/>
      <c r="AA236" s="157"/>
      <c r="AB236" s="157"/>
      <c r="AC236" s="289"/>
    </row>
    <row r="237" spans="1:29" ht="15">
      <c r="A237" s="122"/>
      <c r="B237" s="123"/>
      <c r="C237" s="15" t="s">
        <v>433</v>
      </c>
      <c r="D237" s="15">
        <v>4821912</v>
      </c>
      <c r="E237" s="271" t="s">
        <v>434</v>
      </c>
      <c r="F237" s="78">
        <f>G237+H237+I237+J237+K237</f>
        <v>0</v>
      </c>
      <c r="G237" s="78"/>
      <c r="H237" s="78"/>
      <c r="I237" s="129">
        <v>0</v>
      </c>
      <c r="J237" s="129"/>
      <c r="K237" s="78">
        <v>0</v>
      </c>
      <c r="L237" s="78">
        <f>M237+N237+O237+P237+Q237</f>
        <v>0</v>
      </c>
      <c r="M237" s="78"/>
      <c r="N237" s="78"/>
      <c r="O237" s="129">
        <v>0</v>
      </c>
      <c r="P237" s="129"/>
      <c r="Q237" s="78">
        <v>0</v>
      </c>
      <c r="R237" s="150">
        <f>S237+T237+U237+V237+W237</f>
        <v>150000</v>
      </c>
      <c r="S237" s="150"/>
      <c r="T237" s="150"/>
      <c r="U237" s="157">
        <v>0</v>
      </c>
      <c r="V237" s="157"/>
      <c r="W237" s="290">
        <v>150000</v>
      </c>
      <c r="X237" s="150">
        <f>Y237+Z237+AA237+AB237+AC237</f>
        <v>0</v>
      </c>
      <c r="Y237" s="150"/>
      <c r="Z237" s="150"/>
      <c r="AA237" s="157"/>
      <c r="AB237" s="157"/>
      <c r="AC237" s="290"/>
    </row>
    <row r="238" spans="1:29" ht="15">
      <c r="A238" s="112" t="s">
        <v>435</v>
      </c>
      <c r="B238" s="113">
        <v>483000</v>
      </c>
      <c r="C238" s="114" t="s">
        <v>436</v>
      </c>
      <c r="D238" s="629" t="s">
        <v>437</v>
      </c>
      <c r="E238" s="629"/>
      <c r="F238" s="180">
        <f>+G238+H238+I238+J238+K238</f>
        <v>100000</v>
      </c>
      <c r="G238" s="116"/>
      <c r="H238" s="116"/>
      <c r="I238" s="117">
        <f>+I239</f>
        <v>0</v>
      </c>
      <c r="J238" s="117">
        <f>+J239</f>
        <v>0</v>
      </c>
      <c r="K238" s="117">
        <f>+K239</f>
        <v>100000</v>
      </c>
      <c r="L238" s="180">
        <f>+M238+N238+O238+P238+Q238</f>
        <v>20000</v>
      </c>
      <c r="M238" s="116"/>
      <c r="N238" s="116"/>
      <c r="O238" s="117">
        <f>+O239</f>
        <v>0</v>
      </c>
      <c r="P238" s="117">
        <f>+P239</f>
        <v>0</v>
      </c>
      <c r="Q238" s="117">
        <f>+Q239</f>
        <v>20000</v>
      </c>
      <c r="R238" s="217">
        <f>+S238+T238+U238+V238+W238</f>
        <v>50000</v>
      </c>
      <c r="S238" s="159"/>
      <c r="T238" s="159"/>
      <c r="U238" s="160">
        <f>+U239</f>
        <v>0</v>
      </c>
      <c r="V238" s="160">
        <f>+V239</f>
        <v>0</v>
      </c>
      <c r="W238" s="160">
        <f>+W239</f>
        <v>50000</v>
      </c>
      <c r="X238" s="217">
        <f>+Y238+Z238+AA238+AB238+AC238</f>
        <v>0</v>
      </c>
      <c r="Y238" s="159"/>
      <c r="Z238" s="159"/>
      <c r="AA238" s="160">
        <f>+AA239</f>
        <v>0</v>
      </c>
      <c r="AB238" s="160">
        <f>+AB239</f>
        <v>0</v>
      </c>
      <c r="AC238" s="160">
        <f>+AC239</f>
        <v>0</v>
      </c>
    </row>
    <row r="239" spans="1:29" ht="15">
      <c r="A239" s="270"/>
      <c r="B239" s="122"/>
      <c r="C239" s="202" t="s">
        <v>438</v>
      </c>
      <c r="D239" s="15">
        <v>483111</v>
      </c>
      <c r="E239" s="29" t="s">
        <v>439</v>
      </c>
      <c r="F239" s="78">
        <f>+G239+H239+I239+J239+K239</f>
        <v>100000</v>
      </c>
      <c r="G239" s="78"/>
      <c r="H239" s="78"/>
      <c r="I239" s="78">
        <v>0</v>
      </c>
      <c r="J239" s="129"/>
      <c r="K239" s="78">
        <v>100000</v>
      </c>
      <c r="L239" s="78">
        <f>+M239+N239+O239+P239+Q239</f>
        <v>20000</v>
      </c>
      <c r="M239" s="78"/>
      <c r="N239" s="78"/>
      <c r="O239" s="78">
        <v>0</v>
      </c>
      <c r="P239" s="129"/>
      <c r="Q239" s="78">
        <v>20000</v>
      </c>
      <c r="R239" s="150">
        <f>+S239+T239+U239+V239+W239</f>
        <v>50000</v>
      </c>
      <c r="S239" s="150"/>
      <c r="T239" s="150"/>
      <c r="U239" s="213">
        <v>0</v>
      </c>
      <c r="V239" s="157"/>
      <c r="W239" s="150">
        <v>50000</v>
      </c>
      <c r="X239" s="150">
        <f>+Y239+Z239+AA239+AB239+AC239</f>
        <v>0</v>
      </c>
      <c r="Y239" s="150"/>
      <c r="Z239" s="150"/>
      <c r="AA239" s="213">
        <v>0</v>
      </c>
      <c r="AB239" s="157"/>
      <c r="AC239" s="150"/>
    </row>
    <row r="240" spans="1:29" ht="15">
      <c r="A240" s="110" t="s">
        <v>440</v>
      </c>
      <c r="B240" s="183" t="s">
        <v>441</v>
      </c>
      <c r="C240" s="272" t="s">
        <v>442</v>
      </c>
      <c r="D240" s="629" t="s">
        <v>443</v>
      </c>
      <c r="E240" s="629"/>
      <c r="F240" s="180">
        <f>+G240+H240+I240+J240+K240</f>
        <v>2316999</v>
      </c>
      <c r="G240" s="117">
        <f>+G249+G264+G265+G260+G245+G257+G247</f>
        <v>0</v>
      </c>
      <c r="H240" s="117">
        <f>H241+H243+H245+H246+H257</f>
        <v>1000000</v>
      </c>
      <c r="I240" s="117">
        <f>+I249+I264+I265+I260+I245+I257+I247</f>
        <v>0</v>
      </c>
      <c r="J240" s="117">
        <f>+J249+J264+J265+J260+J245+J257+J247</f>
        <v>1000000</v>
      </c>
      <c r="K240" s="117">
        <f>+K249+K264+K265+K260+K245+K257+K247</f>
        <v>316999</v>
      </c>
      <c r="L240" s="180">
        <f>+M240+N240+O240+P240+Q240</f>
        <v>2617701</v>
      </c>
      <c r="M240" s="117">
        <f>+M249+M264+M265+M260+M245+M257+M247</f>
        <v>0</v>
      </c>
      <c r="N240" s="117">
        <f>N241+N243+N245+N246+N257</f>
        <v>1000000</v>
      </c>
      <c r="O240" s="117">
        <f>+O249+O264+O265+O260+O245+O257+O247</f>
        <v>0</v>
      </c>
      <c r="P240" s="117">
        <f>+P249+P264+P265+P260+P245+P257+P247</f>
        <v>1000000</v>
      </c>
      <c r="Q240" s="117">
        <f>+Q249+Q264+Q265+Q260+Q245+Q257+Q247</f>
        <v>617701</v>
      </c>
      <c r="R240" s="217">
        <f>+S240+T240+U240+V240+W240</f>
        <v>3510000</v>
      </c>
      <c r="S240" s="160">
        <f>S241+S243+S245+S246+S257+S260</f>
        <v>0</v>
      </c>
      <c r="T240" s="160">
        <f>T241+T243+T245+T246+T257+T260</f>
        <v>3000000</v>
      </c>
      <c r="U240" s="160">
        <f>U241+U243+U245+U246+U257+U260</f>
        <v>0</v>
      </c>
      <c r="V240" s="160">
        <f>V241+V243+V245+V246+V257+V260</f>
        <v>0</v>
      </c>
      <c r="W240" s="160">
        <f>W241+W243+W245+W246+W257+W260</f>
        <v>510000</v>
      </c>
      <c r="X240" s="217">
        <f>+Y240+Z240+AA240+AB240+AC240</f>
        <v>0</v>
      </c>
      <c r="Y240" s="160">
        <f>Y241+Y243+Y245+Y246+Y257+Y260</f>
        <v>0</v>
      </c>
      <c r="Z240" s="160">
        <f>Z241+Z243+Z245+Z246+Z257+Z260</f>
        <v>0</v>
      </c>
      <c r="AA240" s="160">
        <f>AA241+AA243+AA245+AA246+AA257+AA260</f>
        <v>0</v>
      </c>
      <c r="AB240" s="160">
        <f>AB241+AB243+AB245+AB246+AB257+AB260</f>
        <v>0</v>
      </c>
      <c r="AC240" s="160">
        <f>AC241+AC243+AC245+AC246+AC257+AC260</f>
        <v>0</v>
      </c>
    </row>
    <row r="241" spans="1:29" ht="15">
      <c r="A241" s="74"/>
      <c r="B241" s="194"/>
      <c r="C241" s="273" t="s">
        <v>444</v>
      </c>
      <c r="D241" s="20">
        <v>511200</v>
      </c>
      <c r="E241" s="274" t="s">
        <v>445</v>
      </c>
      <c r="F241" s="87">
        <f>G241+H241+I241+J241+K241</f>
        <v>0</v>
      </c>
      <c r="G241" s="32"/>
      <c r="H241" s="32">
        <f>H242</f>
        <v>0</v>
      </c>
      <c r="I241" s="32">
        <f>I242</f>
        <v>0</v>
      </c>
      <c r="J241" s="32">
        <f>J242</f>
        <v>0</v>
      </c>
      <c r="K241" s="32">
        <f>K242</f>
        <v>0</v>
      </c>
      <c r="L241" s="87">
        <f>M241+N241+O241+P241+Q241</f>
        <v>0</v>
      </c>
      <c r="M241" s="32"/>
      <c r="N241" s="32">
        <f>N242</f>
        <v>0</v>
      </c>
      <c r="O241" s="32">
        <f>O242</f>
        <v>0</v>
      </c>
      <c r="P241" s="32">
        <f>P242</f>
        <v>0</v>
      </c>
      <c r="Q241" s="32">
        <f>Q242</f>
        <v>0</v>
      </c>
      <c r="R241" s="153">
        <f>S241+T241+U241+V241+W241</f>
        <v>0</v>
      </c>
      <c r="S241" s="135"/>
      <c r="T241" s="135">
        <f>T242</f>
        <v>0</v>
      </c>
      <c r="U241" s="135">
        <f>U242</f>
        <v>0</v>
      </c>
      <c r="V241" s="135">
        <f>V242</f>
        <v>0</v>
      </c>
      <c r="W241" s="135">
        <f>W242</f>
        <v>0</v>
      </c>
      <c r="X241" s="153">
        <f>Y241+Z241+AA241+AB241+AC241</f>
        <v>0</v>
      </c>
      <c r="Y241" s="135"/>
      <c r="Z241" s="135">
        <f>Z242</f>
        <v>0</v>
      </c>
      <c r="AA241" s="135">
        <f>AA242</f>
        <v>0</v>
      </c>
      <c r="AB241" s="135">
        <f>AB242</f>
        <v>0</v>
      </c>
      <c r="AC241" s="135">
        <f>AC242</f>
        <v>0</v>
      </c>
    </row>
    <row r="242" spans="1:29" ht="15">
      <c r="A242" s="275"/>
      <c r="B242" s="276"/>
      <c r="C242" s="277" t="s">
        <v>446</v>
      </c>
      <c r="D242" s="190">
        <v>511222</v>
      </c>
      <c r="E242" s="278" t="s">
        <v>447</v>
      </c>
      <c r="F242" s="78">
        <f>G242+H242+I242+J242+K242</f>
        <v>0</v>
      </c>
      <c r="G242" s="63"/>
      <c r="H242" s="63"/>
      <c r="I242" s="63">
        <v>0</v>
      </c>
      <c r="J242" s="63"/>
      <c r="K242" s="63">
        <v>0</v>
      </c>
      <c r="L242" s="78">
        <f>M242+N242+O242+P242+Q242</f>
        <v>0</v>
      </c>
      <c r="M242" s="63"/>
      <c r="N242" s="63"/>
      <c r="O242" s="63">
        <v>0</v>
      </c>
      <c r="P242" s="63"/>
      <c r="Q242" s="63">
        <v>0</v>
      </c>
      <c r="R242" s="213">
        <f>S242+T242+U242+V242+W242</f>
        <v>0</v>
      </c>
      <c r="S242" s="291"/>
      <c r="T242" s="291"/>
      <c r="U242" s="291">
        <v>0</v>
      </c>
      <c r="V242" s="291"/>
      <c r="W242" s="291">
        <v>0</v>
      </c>
      <c r="X242" s="213">
        <f>Y242+Z242+AA242+AB242+AC242</f>
        <v>0</v>
      </c>
      <c r="Y242" s="291"/>
      <c r="Z242" s="291"/>
      <c r="AA242" s="291">
        <v>0</v>
      </c>
      <c r="AB242" s="291"/>
      <c r="AC242" s="291">
        <v>0</v>
      </c>
    </row>
    <row r="243" spans="1:29" ht="15">
      <c r="A243" s="74"/>
      <c r="B243" s="194"/>
      <c r="C243" s="273" t="s">
        <v>448</v>
      </c>
      <c r="D243" s="20">
        <v>511300</v>
      </c>
      <c r="E243" s="274" t="s">
        <v>449</v>
      </c>
      <c r="F243" s="199">
        <f>G243+H243+I243+J243+K243</f>
        <v>0</v>
      </c>
      <c r="G243" s="32"/>
      <c r="H243" s="32">
        <f>H244</f>
        <v>0</v>
      </c>
      <c r="I243" s="32">
        <f>I244</f>
        <v>0</v>
      </c>
      <c r="J243" s="32">
        <f>J244</f>
        <v>0</v>
      </c>
      <c r="K243" s="32">
        <f>K244</f>
        <v>0</v>
      </c>
      <c r="L243" s="199">
        <f>M243+N243+O243+P243+Q243</f>
        <v>0</v>
      </c>
      <c r="M243" s="32"/>
      <c r="N243" s="32">
        <f>N244</f>
        <v>0</v>
      </c>
      <c r="O243" s="32">
        <f>O244</f>
        <v>0</v>
      </c>
      <c r="P243" s="32">
        <f>P244</f>
        <v>0</v>
      </c>
      <c r="Q243" s="32">
        <f>Q244</f>
        <v>0</v>
      </c>
      <c r="R243" s="216">
        <f>S243+T243+U243+V243+W243</f>
        <v>0</v>
      </c>
      <c r="S243" s="135"/>
      <c r="T243" s="135">
        <f>T244</f>
        <v>0</v>
      </c>
      <c r="U243" s="135">
        <f>U244</f>
        <v>0</v>
      </c>
      <c r="V243" s="135">
        <f>V244</f>
        <v>0</v>
      </c>
      <c r="W243" s="135">
        <f>W244</f>
        <v>0</v>
      </c>
      <c r="X243" s="216">
        <f>Y243+Z243+AA243+AB243+AC243</f>
        <v>0</v>
      </c>
      <c r="Y243" s="135"/>
      <c r="Z243" s="135">
        <f>Z244</f>
        <v>0</v>
      </c>
      <c r="AA243" s="135">
        <f>AA244</f>
        <v>0</v>
      </c>
      <c r="AB243" s="135">
        <f>AB244</f>
        <v>0</v>
      </c>
      <c r="AC243" s="135">
        <f>AC244</f>
        <v>0</v>
      </c>
    </row>
    <row r="244" spans="1:29" ht="15">
      <c r="A244" s="275"/>
      <c r="B244" s="276"/>
      <c r="C244" s="277" t="s">
        <v>450</v>
      </c>
      <c r="D244" s="190">
        <v>511322</v>
      </c>
      <c r="E244" s="278" t="s">
        <v>451</v>
      </c>
      <c r="F244" s="78">
        <f>G244+H244+I244+J244+K244+Y244</f>
        <v>0</v>
      </c>
      <c r="G244" s="63"/>
      <c r="H244" s="126"/>
      <c r="I244" s="63">
        <v>0</v>
      </c>
      <c r="J244" s="63"/>
      <c r="K244" s="63">
        <v>0</v>
      </c>
      <c r="L244" s="78">
        <f>M244+N244+O244+P244+Q244+AE244</f>
        <v>0</v>
      </c>
      <c r="M244" s="63"/>
      <c r="N244" s="126"/>
      <c r="O244" s="63">
        <v>0</v>
      </c>
      <c r="P244" s="63"/>
      <c r="Q244" s="63">
        <v>0</v>
      </c>
      <c r="R244" s="213">
        <f>S244+T244+U244+V244+W244+AK244</f>
        <v>0</v>
      </c>
      <c r="S244" s="291"/>
      <c r="T244" s="292"/>
      <c r="U244" s="291">
        <v>0</v>
      </c>
      <c r="V244" s="291"/>
      <c r="W244" s="291">
        <v>0</v>
      </c>
      <c r="X244" s="213">
        <f>Y244+Z244+AA244+AB244+AC244+AQ244</f>
        <v>0</v>
      </c>
      <c r="Y244" s="291"/>
      <c r="Z244" s="292"/>
      <c r="AA244" s="291">
        <v>0</v>
      </c>
      <c r="AB244" s="291"/>
      <c r="AC244" s="291">
        <v>0</v>
      </c>
    </row>
    <row r="245" spans="1:29" ht="15">
      <c r="A245" s="74"/>
      <c r="B245" s="194"/>
      <c r="C245" s="273" t="s">
        <v>452</v>
      </c>
      <c r="D245" s="279" t="s">
        <v>453</v>
      </c>
      <c r="E245" s="280" t="s">
        <v>454</v>
      </c>
      <c r="F245" s="199">
        <f>G245+H245+I245+J245+K245</f>
        <v>1000000</v>
      </c>
      <c r="G245" s="32"/>
      <c r="H245" s="32">
        <v>1000000</v>
      </c>
      <c r="I245" s="57">
        <v>0</v>
      </c>
      <c r="J245" s="57">
        <v>0</v>
      </c>
      <c r="K245" s="57">
        <v>0</v>
      </c>
      <c r="L245" s="199">
        <f>M245+N245+O245+P245+Q245</f>
        <v>0</v>
      </c>
      <c r="M245" s="32"/>
      <c r="N245" s="32">
        <v>0</v>
      </c>
      <c r="O245" s="57">
        <v>0</v>
      </c>
      <c r="P245" s="57">
        <v>0</v>
      </c>
      <c r="Q245" s="57">
        <v>0</v>
      </c>
      <c r="R245" s="216">
        <f>S245+T245+U245+V245+W245</f>
        <v>0</v>
      </c>
      <c r="S245" s="135"/>
      <c r="T245" s="135">
        <v>0</v>
      </c>
      <c r="U245" s="293">
        <v>0</v>
      </c>
      <c r="V245" s="293">
        <v>0</v>
      </c>
      <c r="W245" s="293">
        <v>0</v>
      </c>
      <c r="X245" s="216">
        <f>Y245+Z245+AA245+AB245+AC245</f>
        <v>0</v>
      </c>
      <c r="Y245" s="135"/>
      <c r="Z245" s="135">
        <v>0</v>
      </c>
      <c r="AA245" s="293">
        <v>0</v>
      </c>
      <c r="AB245" s="293">
        <v>0</v>
      </c>
      <c r="AC245" s="293">
        <v>0</v>
      </c>
    </row>
    <row r="246" spans="1:29" ht="15">
      <c r="A246" s="74"/>
      <c r="B246" s="194"/>
      <c r="C246" s="273" t="s">
        <v>455</v>
      </c>
      <c r="D246" s="20">
        <v>512000</v>
      </c>
      <c r="E246" s="274" t="s">
        <v>456</v>
      </c>
      <c r="F246" s="87">
        <f>G246+H246+I246+J246+K246</f>
        <v>1306999</v>
      </c>
      <c r="G246" s="32">
        <f>G247+G249+G263</f>
        <v>0</v>
      </c>
      <c r="H246" s="32">
        <f>H247+H249+H260+H263</f>
        <v>0</v>
      </c>
      <c r="I246" s="32">
        <f>I247+I249+I263</f>
        <v>0</v>
      </c>
      <c r="J246" s="32">
        <f>J247+J249+J263</f>
        <v>1000000</v>
      </c>
      <c r="K246" s="32">
        <f>K247+K249+K263</f>
        <v>306999</v>
      </c>
      <c r="L246" s="87">
        <f>M246+N246+O246+P246+Q246</f>
        <v>2617701</v>
      </c>
      <c r="M246" s="32">
        <f>M247+M249+M263</f>
        <v>0</v>
      </c>
      <c r="N246" s="32">
        <f>N247+N249+N260+N263</f>
        <v>1000000</v>
      </c>
      <c r="O246" s="32">
        <f>O247+O249+O263</f>
        <v>0</v>
      </c>
      <c r="P246" s="32">
        <f>P247+P249+P263</f>
        <v>1000000</v>
      </c>
      <c r="Q246" s="32">
        <f>Q247+Q249+Q263</f>
        <v>617701</v>
      </c>
      <c r="R246" s="153">
        <f>S246+T246+U246+V246+W246</f>
        <v>3460000</v>
      </c>
      <c r="S246" s="135">
        <f>S247+S249+S263</f>
        <v>0</v>
      </c>
      <c r="T246" s="135">
        <f>T247+T249+T260</f>
        <v>3000000</v>
      </c>
      <c r="U246" s="135">
        <f>U247+U249+U263</f>
        <v>0</v>
      </c>
      <c r="V246" s="135">
        <f>V247+V249+V263</f>
        <v>0</v>
      </c>
      <c r="W246" s="135">
        <f>W247+W249+W263</f>
        <v>460000</v>
      </c>
      <c r="X246" s="153">
        <f>Y246+Z246+AA246+AB246+AC246</f>
        <v>0</v>
      </c>
      <c r="Y246" s="135">
        <f>Y247+Y249+Y263</f>
        <v>0</v>
      </c>
      <c r="Z246" s="135">
        <f>Z247+Z249+Z260</f>
        <v>0</v>
      </c>
      <c r="AA246" s="135">
        <f>AA247+AA249+AA263</f>
        <v>0</v>
      </c>
      <c r="AB246" s="135">
        <f>AB247+AB249+AB263</f>
        <v>0</v>
      </c>
      <c r="AC246" s="135">
        <f>AC247+AC249+AC263</f>
        <v>0</v>
      </c>
    </row>
    <row r="247" spans="1:29" ht="15">
      <c r="A247" s="74"/>
      <c r="B247" s="194"/>
      <c r="C247" s="273" t="s">
        <v>457</v>
      </c>
      <c r="D247" s="20">
        <v>512100</v>
      </c>
      <c r="E247" s="274" t="s">
        <v>458</v>
      </c>
      <c r="F247" s="32">
        <f aca="true" t="shared" si="44" ref="F247:AC247">F248</f>
        <v>0</v>
      </c>
      <c r="G247" s="32">
        <f t="shared" si="44"/>
        <v>0</v>
      </c>
      <c r="H247" s="32">
        <f t="shared" si="44"/>
        <v>0</v>
      </c>
      <c r="I247" s="32">
        <f t="shared" si="44"/>
        <v>0</v>
      </c>
      <c r="J247" s="32">
        <f t="shared" si="44"/>
        <v>0</v>
      </c>
      <c r="K247" s="32">
        <f t="shared" si="44"/>
        <v>0</v>
      </c>
      <c r="L247" s="32">
        <f t="shared" si="44"/>
        <v>0</v>
      </c>
      <c r="M247" s="32">
        <f t="shared" si="44"/>
        <v>0</v>
      </c>
      <c r="N247" s="32">
        <f t="shared" si="44"/>
        <v>0</v>
      </c>
      <c r="O247" s="32">
        <f t="shared" si="44"/>
        <v>0</v>
      </c>
      <c r="P247" s="32">
        <f t="shared" si="44"/>
        <v>0</v>
      </c>
      <c r="Q247" s="32">
        <f t="shared" si="44"/>
        <v>0</v>
      </c>
      <c r="R247" s="135">
        <f t="shared" si="44"/>
        <v>0</v>
      </c>
      <c r="S247" s="135">
        <f t="shared" si="44"/>
        <v>0</v>
      </c>
      <c r="T247" s="135">
        <f t="shared" si="44"/>
        <v>0</v>
      </c>
      <c r="U247" s="135">
        <f t="shared" si="44"/>
        <v>0</v>
      </c>
      <c r="V247" s="135">
        <f t="shared" si="44"/>
        <v>0</v>
      </c>
      <c r="W247" s="135">
        <f t="shared" si="44"/>
        <v>0</v>
      </c>
      <c r="X247" s="135">
        <f t="shared" si="44"/>
        <v>0</v>
      </c>
      <c r="Y247" s="135">
        <f t="shared" si="44"/>
        <v>0</v>
      </c>
      <c r="Z247" s="135">
        <f t="shared" si="44"/>
        <v>0</v>
      </c>
      <c r="AA247" s="135">
        <f t="shared" si="44"/>
        <v>0</v>
      </c>
      <c r="AB247" s="135">
        <f t="shared" si="44"/>
        <v>0</v>
      </c>
      <c r="AC247" s="135">
        <f t="shared" si="44"/>
        <v>0</v>
      </c>
    </row>
    <row r="248" spans="1:29" ht="15">
      <c r="A248" s="275"/>
      <c r="B248" s="276"/>
      <c r="C248" s="277" t="s">
        <v>459</v>
      </c>
      <c r="D248" s="281">
        <v>512111</v>
      </c>
      <c r="E248" s="282" t="s">
        <v>460</v>
      </c>
      <c r="F248" s="87">
        <f aca="true" t="shared" si="45" ref="F248:F259">G248+H248+I248+J248+K248</f>
        <v>0</v>
      </c>
      <c r="G248" s="63"/>
      <c r="H248" s="57">
        <v>0</v>
      </c>
      <c r="I248" s="57">
        <v>0</v>
      </c>
      <c r="J248" s="57">
        <v>0</v>
      </c>
      <c r="K248" s="57">
        <v>0</v>
      </c>
      <c r="L248" s="87">
        <f>M248+N248+O248+P248+Q248</f>
        <v>0</v>
      </c>
      <c r="M248" s="63"/>
      <c r="N248" s="57">
        <v>0</v>
      </c>
      <c r="O248" s="57">
        <v>0</v>
      </c>
      <c r="P248" s="57">
        <v>0</v>
      </c>
      <c r="Q248" s="57">
        <v>0</v>
      </c>
      <c r="R248" s="153">
        <f>S248+T248+U248+V248+W248</f>
        <v>0</v>
      </c>
      <c r="S248" s="291"/>
      <c r="T248" s="293">
        <v>0</v>
      </c>
      <c r="U248" s="293">
        <v>0</v>
      </c>
      <c r="V248" s="293">
        <v>0</v>
      </c>
      <c r="W248" s="293">
        <v>0</v>
      </c>
      <c r="X248" s="153">
        <f>Y248+Z248+AA248+AB248+AC248</f>
        <v>0</v>
      </c>
      <c r="Y248" s="291"/>
      <c r="Z248" s="293">
        <v>0</v>
      </c>
      <c r="AA248" s="293">
        <v>0</v>
      </c>
      <c r="AB248" s="293">
        <v>0</v>
      </c>
      <c r="AC248" s="293">
        <v>0</v>
      </c>
    </row>
    <row r="249" spans="1:29" ht="15">
      <c r="A249" s="74"/>
      <c r="B249" s="194"/>
      <c r="C249" s="273" t="s">
        <v>461</v>
      </c>
      <c r="D249" s="20">
        <v>512200</v>
      </c>
      <c r="E249" s="280" t="s">
        <v>462</v>
      </c>
      <c r="F249" s="87">
        <f t="shared" si="45"/>
        <v>106999</v>
      </c>
      <c r="G249" s="32"/>
      <c r="H249" s="57">
        <v>0</v>
      </c>
      <c r="I249" s="57">
        <f>I250+I251+I252+I253+I254+I256</f>
        <v>0</v>
      </c>
      <c r="J249" s="57">
        <f>J250+J251+J252+J253+J254+J256</f>
        <v>0</v>
      </c>
      <c r="K249" s="32">
        <f>K250+K251+K252+K253+K254+K256</f>
        <v>106999</v>
      </c>
      <c r="L249" s="87">
        <f>M249+N249+O249+P249+Q249</f>
        <v>1410000</v>
      </c>
      <c r="M249" s="32">
        <f>M250+M251+M252+M253+M254+M256</f>
        <v>0</v>
      </c>
      <c r="N249" s="32">
        <f>N250+N251+N252+N253+N254+N256</f>
        <v>1000000</v>
      </c>
      <c r="O249" s="32">
        <f>O250+O251+O252+O253+O254+O256</f>
        <v>0</v>
      </c>
      <c r="P249" s="32">
        <f>P250+P251+P252+P253+P254+P256</f>
        <v>0</v>
      </c>
      <c r="Q249" s="32">
        <f>Q250+Q251+Q252+Q253+Q254+Q256</f>
        <v>410000</v>
      </c>
      <c r="R249" s="153">
        <f>S249+T249+U249+V249+W249</f>
        <v>3230000</v>
      </c>
      <c r="S249" s="135">
        <f>S250+S251+S252+S253+S254+S255+S256</f>
        <v>0</v>
      </c>
      <c r="T249" s="135">
        <f>T250+T251+T252+T253+T254+T255+T256</f>
        <v>3000000</v>
      </c>
      <c r="U249" s="135">
        <f>U250+U251+U252+U253+U254+U255+U256</f>
        <v>0</v>
      </c>
      <c r="V249" s="135">
        <f>V250+V251+V252+V253+V254+V255+V256</f>
        <v>0</v>
      </c>
      <c r="W249" s="135">
        <f>W250+W251+W252+W253+W254+W255+W256</f>
        <v>230000</v>
      </c>
      <c r="X249" s="153">
        <f>Y249+Z249+AA249+AB249+AC249</f>
        <v>0</v>
      </c>
      <c r="Y249" s="135">
        <f>Y250+Y251+Y252+Y253+Y254+Y255+Y256</f>
        <v>0</v>
      </c>
      <c r="Z249" s="135">
        <f>Z250+Z251+Z252+Z253+Z254+Z255+Z256</f>
        <v>0</v>
      </c>
      <c r="AA249" s="135">
        <f>AA250+AA251+AA252+AA253+AA254+AA255+AA256</f>
        <v>0</v>
      </c>
      <c r="AB249" s="135">
        <f>AB250+AB251+AB252+AB253+AB254+AB255+AB256</f>
        <v>0</v>
      </c>
      <c r="AC249" s="135"/>
    </row>
    <row r="250" spans="1:29" ht="15">
      <c r="A250" s="275"/>
      <c r="B250" s="276"/>
      <c r="C250" s="283" t="s">
        <v>463</v>
      </c>
      <c r="D250" s="190">
        <v>512211</v>
      </c>
      <c r="E250" s="284" t="s">
        <v>260</v>
      </c>
      <c r="F250" s="78">
        <f t="shared" si="45"/>
        <v>0</v>
      </c>
      <c r="G250" s="285"/>
      <c r="H250" s="30">
        <v>0</v>
      </c>
      <c r="I250" s="30">
        <v>0</v>
      </c>
      <c r="J250" s="30">
        <v>0</v>
      </c>
      <c r="K250" s="30">
        <v>0</v>
      </c>
      <c r="L250" s="78">
        <f>M250+N250+O250+P250+Q250</f>
        <v>0</v>
      </c>
      <c r="M250" s="285"/>
      <c r="N250" s="30">
        <v>0</v>
      </c>
      <c r="O250" s="30">
        <v>0</v>
      </c>
      <c r="P250" s="30">
        <v>0</v>
      </c>
      <c r="Q250" s="30">
        <v>0</v>
      </c>
      <c r="R250" s="150">
        <f>S250+T250+U250+V250+W250</f>
        <v>0</v>
      </c>
      <c r="S250" s="294"/>
      <c r="T250" s="295">
        <v>0</v>
      </c>
      <c r="U250" s="295">
        <v>0</v>
      </c>
      <c r="V250" s="295">
        <v>0</v>
      </c>
      <c r="W250" s="295">
        <v>0</v>
      </c>
      <c r="X250" s="150">
        <f>Y250+Z250+AA250+AB250+AC250</f>
        <v>0</v>
      </c>
      <c r="Y250" s="294"/>
      <c r="Z250" s="295">
        <v>0</v>
      </c>
      <c r="AA250" s="295">
        <v>0</v>
      </c>
      <c r="AB250" s="295">
        <v>0</v>
      </c>
      <c r="AC250" s="295">
        <v>0</v>
      </c>
    </row>
    <row r="251" spans="1:29" ht="15">
      <c r="A251" s="275"/>
      <c r="B251" s="276"/>
      <c r="C251" s="283"/>
      <c r="D251" s="190">
        <v>512212</v>
      </c>
      <c r="E251" s="284" t="s">
        <v>464</v>
      </c>
      <c r="F251" s="78"/>
      <c r="G251" s="285"/>
      <c r="H251" s="30">
        <v>0</v>
      </c>
      <c r="I251" s="30">
        <v>0</v>
      </c>
      <c r="J251" s="30">
        <v>0</v>
      </c>
      <c r="K251" s="30">
        <v>100000</v>
      </c>
      <c r="L251" s="78"/>
      <c r="M251" s="285"/>
      <c r="N251" s="30">
        <v>0</v>
      </c>
      <c r="O251" s="30">
        <v>0</v>
      </c>
      <c r="P251" s="30">
        <v>0</v>
      </c>
      <c r="Q251" s="30">
        <v>241000</v>
      </c>
      <c r="R251" s="150">
        <f>S251+T251+U251+V251+W251</f>
        <v>0</v>
      </c>
      <c r="S251" s="295">
        <v>0</v>
      </c>
      <c r="T251" s="295">
        <v>0</v>
      </c>
      <c r="U251" s="295">
        <v>0</v>
      </c>
      <c r="V251" s="295">
        <v>0</v>
      </c>
      <c r="W251" s="295"/>
      <c r="X251" s="150">
        <f>Y251+Z251+AA251+AB251+AC251</f>
        <v>0</v>
      </c>
      <c r="Y251" s="295">
        <v>0</v>
      </c>
      <c r="Z251" s="295">
        <v>0</v>
      </c>
      <c r="AA251" s="295">
        <v>0</v>
      </c>
      <c r="AB251" s="295">
        <v>0</v>
      </c>
      <c r="AC251" s="295"/>
    </row>
    <row r="252" spans="1:29" ht="15">
      <c r="A252" s="275"/>
      <c r="B252" s="276"/>
      <c r="C252" s="283" t="s">
        <v>465</v>
      </c>
      <c r="D252" s="190">
        <v>512221</v>
      </c>
      <c r="E252" s="284" t="s">
        <v>262</v>
      </c>
      <c r="F252" s="78">
        <f t="shared" si="45"/>
        <v>0</v>
      </c>
      <c r="G252" s="285"/>
      <c r="H252" s="30">
        <v>0</v>
      </c>
      <c r="I252" s="30">
        <v>0</v>
      </c>
      <c r="J252" s="30">
        <v>0</v>
      </c>
      <c r="K252" s="30">
        <v>0</v>
      </c>
      <c r="L252" s="78">
        <f aca="true" t="shared" si="46" ref="L252:L259">M252+N252+O252+P252+Q252</f>
        <v>103000</v>
      </c>
      <c r="M252" s="285"/>
      <c r="N252" s="30">
        <v>0</v>
      </c>
      <c r="O252" s="30">
        <v>0</v>
      </c>
      <c r="P252" s="30">
        <v>0</v>
      </c>
      <c r="Q252" s="30">
        <v>103000</v>
      </c>
      <c r="R252" s="150">
        <f aca="true" t="shared" si="47" ref="R252:R259">S252+T252+U252+V252+W252</f>
        <v>3120000</v>
      </c>
      <c r="S252" s="295"/>
      <c r="T252" s="296">
        <v>3000000</v>
      </c>
      <c r="U252" s="295"/>
      <c r="V252" s="295">
        <v>0</v>
      </c>
      <c r="W252" s="295">
        <v>120000</v>
      </c>
      <c r="X252" s="150">
        <f aca="true" t="shared" si="48" ref="X252:X259">Y252+Z252+AA252+AB252+AC252</f>
        <v>0</v>
      </c>
      <c r="Y252" s="295"/>
      <c r="Z252" s="296"/>
      <c r="AA252" s="295"/>
      <c r="AB252" s="295">
        <v>0</v>
      </c>
      <c r="AC252" s="295"/>
    </row>
    <row r="253" spans="1:29" ht="15">
      <c r="A253" s="275"/>
      <c r="B253" s="276"/>
      <c r="C253" s="283" t="s">
        <v>466</v>
      </c>
      <c r="D253" s="190">
        <v>512222</v>
      </c>
      <c r="E253" s="284" t="s">
        <v>467</v>
      </c>
      <c r="F253" s="78">
        <f t="shared" si="45"/>
        <v>0</v>
      </c>
      <c r="G253" s="285"/>
      <c r="H253" s="30">
        <v>0</v>
      </c>
      <c r="I253" s="30">
        <v>0</v>
      </c>
      <c r="J253" s="30">
        <v>0</v>
      </c>
      <c r="K253" s="30">
        <v>0</v>
      </c>
      <c r="L253" s="78">
        <f t="shared" si="46"/>
        <v>36000</v>
      </c>
      <c r="M253" s="285"/>
      <c r="N253" s="30">
        <v>0</v>
      </c>
      <c r="O253" s="30">
        <v>0</v>
      </c>
      <c r="P253" s="30">
        <v>0</v>
      </c>
      <c r="Q253" s="30">
        <v>36000</v>
      </c>
      <c r="R253" s="150">
        <f t="shared" si="47"/>
        <v>50000</v>
      </c>
      <c r="S253" s="295"/>
      <c r="T253" s="295">
        <v>0</v>
      </c>
      <c r="U253" s="295">
        <v>0</v>
      </c>
      <c r="V253" s="295">
        <v>0</v>
      </c>
      <c r="W253" s="295">
        <v>50000</v>
      </c>
      <c r="X253" s="150">
        <f t="shared" si="48"/>
        <v>0</v>
      </c>
      <c r="Y253" s="295"/>
      <c r="Z253" s="295">
        <v>0</v>
      </c>
      <c r="AA253" s="295">
        <v>0</v>
      </c>
      <c r="AB253" s="295">
        <v>0</v>
      </c>
      <c r="AC253" s="295"/>
    </row>
    <row r="254" spans="1:29" ht="15">
      <c r="A254" s="275"/>
      <c r="B254" s="276"/>
      <c r="C254" s="283" t="s">
        <v>468</v>
      </c>
      <c r="D254" s="190" t="s">
        <v>469</v>
      </c>
      <c r="E254" s="284" t="s">
        <v>470</v>
      </c>
      <c r="F254" s="78">
        <f t="shared" si="45"/>
        <v>6999</v>
      </c>
      <c r="G254" s="285"/>
      <c r="H254" s="30">
        <v>0</v>
      </c>
      <c r="I254" s="30">
        <v>0</v>
      </c>
      <c r="J254" s="30">
        <v>0</v>
      </c>
      <c r="K254" s="30">
        <v>6999</v>
      </c>
      <c r="L254" s="78">
        <f t="shared" si="46"/>
        <v>0</v>
      </c>
      <c r="M254" s="285"/>
      <c r="N254" s="30">
        <v>0</v>
      </c>
      <c r="O254" s="30">
        <v>0</v>
      </c>
      <c r="P254" s="30">
        <v>0</v>
      </c>
      <c r="Q254" s="30">
        <v>0</v>
      </c>
      <c r="R254" s="150">
        <f t="shared" si="47"/>
        <v>10000</v>
      </c>
      <c r="S254" s="294"/>
      <c r="T254" s="295">
        <v>0</v>
      </c>
      <c r="U254" s="295">
        <v>0</v>
      </c>
      <c r="V254" s="295">
        <v>0</v>
      </c>
      <c r="W254" s="295">
        <v>10000</v>
      </c>
      <c r="X254" s="150">
        <f t="shared" si="48"/>
        <v>0</v>
      </c>
      <c r="Y254" s="294"/>
      <c r="Z254" s="295">
        <v>0</v>
      </c>
      <c r="AA254" s="295">
        <v>0</v>
      </c>
      <c r="AB254" s="295">
        <v>0</v>
      </c>
      <c r="AC254" s="295"/>
    </row>
    <row r="255" spans="1:29" ht="15">
      <c r="A255" s="275"/>
      <c r="B255" s="276"/>
      <c r="C255" s="283" t="s">
        <v>471</v>
      </c>
      <c r="D255" s="190">
        <v>512241</v>
      </c>
      <c r="E255" s="284" t="s">
        <v>472</v>
      </c>
      <c r="F255" s="78"/>
      <c r="G255" s="285"/>
      <c r="H255" s="30"/>
      <c r="I255" s="30"/>
      <c r="J255" s="30"/>
      <c r="K255" s="30"/>
      <c r="L255" s="78">
        <f t="shared" si="46"/>
        <v>0</v>
      </c>
      <c r="M255" s="285"/>
      <c r="N255" s="30">
        <v>0</v>
      </c>
      <c r="O255" s="30">
        <v>0</v>
      </c>
      <c r="P255" s="30">
        <v>0</v>
      </c>
      <c r="Q255" s="30">
        <v>0</v>
      </c>
      <c r="R255" s="150">
        <f t="shared" si="47"/>
        <v>0</v>
      </c>
      <c r="S255" s="295">
        <v>0</v>
      </c>
      <c r="T255" s="295">
        <v>0</v>
      </c>
      <c r="U255" s="295">
        <v>0</v>
      </c>
      <c r="V255" s="295">
        <v>0</v>
      </c>
      <c r="W255" s="295">
        <v>0</v>
      </c>
      <c r="X255" s="150">
        <f t="shared" si="48"/>
        <v>0</v>
      </c>
      <c r="Y255" s="295">
        <v>0</v>
      </c>
      <c r="Z255" s="295">
        <v>0</v>
      </c>
      <c r="AA255" s="295">
        <v>0</v>
      </c>
      <c r="AB255" s="295">
        <v>0</v>
      </c>
      <c r="AC255" s="295"/>
    </row>
    <row r="256" spans="1:29" ht="15">
      <c r="A256" s="275"/>
      <c r="B256" s="276"/>
      <c r="C256" s="283" t="s">
        <v>473</v>
      </c>
      <c r="D256" s="190">
        <v>512251</v>
      </c>
      <c r="E256" s="284" t="s">
        <v>268</v>
      </c>
      <c r="F256" s="78">
        <f t="shared" si="45"/>
        <v>0</v>
      </c>
      <c r="G256" s="285"/>
      <c r="H256" s="30">
        <v>0</v>
      </c>
      <c r="I256" s="30">
        <v>0</v>
      </c>
      <c r="J256" s="30">
        <v>0</v>
      </c>
      <c r="K256" s="30">
        <v>0</v>
      </c>
      <c r="L256" s="78">
        <f t="shared" si="46"/>
        <v>1030000</v>
      </c>
      <c r="M256" s="285"/>
      <c r="N256" s="30">
        <v>1000000</v>
      </c>
      <c r="O256" s="30">
        <v>0</v>
      </c>
      <c r="P256" s="30">
        <v>0</v>
      </c>
      <c r="Q256" s="30">
        <v>30000</v>
      </c>
      <c r="R256" s="150">
        <f t="shared" si="47"/>
        <v>50000</v>
      </c>
      <c r="S256" s="295"/>
      <c r="T256" s="295">
        <v>0</v>
      </c>
      <c r="U256" s="295">
        <v>0</v>
      </c>
      <c r="V256" s="295">
        <v>0</v>
      </c>
      <c r="W256" s="295">
        <v>50000</v>
      </c>
      <c r="X256" s="150">
        <f t="shared" si="48"/>
        <v>0</v>
      </c>
      <c r="Y256" s="295"/>
      <c r="Z256" s="295">
        <v>0</v>
      </c>
      <c r="AA256" s="295">
        <v>0</v>
      </c>
      <c r="AB256" s="295">
        <v>0</v>
      </c>
      <c r="AC256" s="295"/>
    </row>
    <row r="257" spans="1:29" ht="15">
      <c r="A257" s="297"/>
      <c r="B257" s="298"/>
      <c r="C257" s="299" t="s">
        <v>474</v>
      </c>
      <c r="D257" s="300">
        <v>515100</v>
      </c>
      <c r="E257" s="24" t="s">
        <v>475</v>
      </c>
      <c r="F257" s="87">
        <f t="shared" si="45"/>
        <v>0</v>
      </c>
      <c r="G257" s="25">
        <f>G258+G259</f>
        <v>0</v>
      </c>
      <c r="H257" s="25">
        <f>H258+H259</f>
        <v>0</v>
      </c>
      <c r="I257" s="25">
        <f>I258+I259</f>
        <v>0</v>
      </c>
      <c r="J257" s="25">
        <f>J258+J259</f>
        <v>0</v>
      </c>
      <c r="K257" s="25">
        <f>K258+K259</f>
        <v>0</v>
      </c>
      <c r="L257" s="87">
        <f t="shared" si="46"/>
        <v>0</v>
      </c>
      <c r="M257" s="25">
        <f>M258+M259</f>
        <v>0</v>
      </c>
      <c r="N257" s="25">
        <f>N258+N259</f>
        <v>0</v>
      </c>
      <c r="O257" s="25">
        <f>O258+O259</f>
        <v>0</v>
      </c>
      <c r="P257" s="25">
        <f>P258+P259</f>
        <v>0</v>
      </c>
      <c r="Q257" s="25">
        <f>Q258+Q259</f>
        <v>0</v>
      </c>
      <c r="R257" s="343">
        <f t="shared" si="47"/>
        <v>50000</v>
      </c>
      <c r="S257" s="344">
        <f>S258+S259</f>
        <v>0</v>
      </c>
      <c r="T257" s="344">
        <f>T258+T259</f>
        <v>0</v>
      </c>
      <c r="U257" s="344">
        <f>U258+U259</f>
        <v>0</v>
      </c>
      <c r="V257" s="344">
        <f>V258+V259</f>
        <v>0</v>
      </c>
      <c r="W257" s="344">
        <f>W258+W259</f>
        <v>50000</v>
      </c>
      <c r="X257" s="343">
        <f t="shared" si="48"/>
        <v>0</v>
      </c>
      <c r="Y257" s="344">
        <f>Y258+Y259</f>
        <v>0</v>
      </c>
      <c r="Z257" s="344">
        <f>Z258+Z259</f>
        <v>0</v>
      </c>
      <c r="AA257" s="344">
        <f>AA258+AA259</f>
        <v>0</v>
      </c>
      <c r="AB257" s="344">
        <f>AB258+AB259</f>
        <v>0</v>
      </c>
      <c r="AC257" s="344">
        <f>AC258+AC259</f>
        <v>0</v>
      </c>
    </row>
    <row r="258" spans="1:29" ht="15">
      <c r="A258" s="275"/>
      <c r="B258" s="276"/>
      <c r="C258" s="283" t="s">
        <v>476</v>
      </c>
      <c r="D258" s="190">
        <v>515110</v>
      </c>
      <c r="E258" s="284" t="s">
        <v>477</v>
      </c>
      <c r="F258" s="78">
        <f t="shared" si="45"/>
        <v>0</v>
      </c>
      <c r="G258" s="285"/>
      <c r="H258" s="30">
        <v>0</v>
      </c>
      <c r="I258" s="285"/>
      <c r="J258" s="332"/>
      <c r="K258" s="30">
        <v>0</v>
      </c>
      <c r="L258" s="78">
        <f t="shared" si="46"/>
        <v>0</v>
      </c>
      <c r="M258" s="285"/>
      <c r="N258" s="30">
        <v>0</v>
      </c>
      <c r="O258" s="285"/>
      <c r="P258" s="332"/>
      <c r="Q258" s="30">
        <v>0</v>
      </c>
      <c r="R258" s="150">
        <f t="shared" si="47"/>
        <v>0</v>
      </c>
      <c r="S258" s="294"/>
      <c r="T258" s="295">
        <v>0</v>
      </c>
      <c r="U258" s="294"/>
      <c r="V258" s="345"/>
      <c r="W258" s="295">
        <v>0</v>
      </c>
      <c r="X258" s="150">
        <f t="shared" si="48"/>
        <v>0</v>
      </c>
      <c r="Y258" s="294"/>
      <c r="Z258" s="295">
        <v>0</v>
      </c>
      <c r="AA258" s="294"/>
      <c r="AB258" s="345"/>
      <c r="AC258" s="295">
        <v>0</v>
      </c>
    </row>
    <row r="259" spans="1:29" ht="15">
      <c r="A259" s="275"/>
      <c r="B259" s="276"/>
      <c r="C259" s="283" t="s">
        <v>478</v>
      </c>
      <c r="D259" s="190">
        <v>515111</v>
      </c>
      <c r="E259" s="284" t="s">
        <v>479</v>
      </c>
      <c r="F259" s="78">
        <f t="shared" si="45"/>
        <v>0</v>
      </c>
      <c r="G259" s="285"/>
      <c r="H259" s="30">
        <v>0</v>
      </c>
      <c r="I259" s="285"/>
      <c r="J259" s="332"/>
      <c r="K259" s="30">
        <v>0</v>
      </c>
      <c r="L259" s="78">
        <f t="shared" si="46"/>
        <v>0</v>
      </c>
      <c r="M259" s="285"/>
      <c r="N259" s="30">
        <v>0</v>
      </c>
      <c r="O259" s="285"/>
      <c r="P259" s="332"/>
      <c r="Q259" s="30">
        <v>0</v>
      </c>
      <c r="R259" s="150">
        <f t="shared" si="47"/>
        <v>50000</v>
      </c>
      <c r="S259" s="294"/>
      <c r="T259" s="295">
        <v>0</v>
      </c>
      <c r="U259" s="294"/>
      <c r="V259" s="345"/>
      <c r="W259" s="295">
        <v>50000</v>
      </c>
      <c r="X259" s="150">
        <f t="shared" si="48"/>
        <v>0</v>
      </c>
      <c r="Y259" s="294"/>
      <c r="Z259" s="295">
        <v>0</v>
      </c>
      <c r="AA259" s="294"/>
      <c r="AB259" s="345"/>
      <c r="AC259" s="295"/>
    </row>
    <row r="260" spans="1:29" ht="15">
      <c r="A260" s="301"/>
      <c r="B260" s="302"/>
      <c r="C260" s="303" t="s">
        <v>480</v>
      </c>
      <c r="D260" s="304">
        <v>512400</v>
      </c>
      <c r="E260" s="305" t="s">
        <v>481</v>
      </c>
      <c r="F260" s="306">
        <f aca="true" t="shared" si="49" ref="F260:AC260">F261</f>
        <v>10000</v>
      </c>
      <c r="G260" s="30">
        <f t="shared" si="49"/>
        <v>0</v>
      </c>
      <c r="H260" s="30">
        <f t="shared" si="49"/>
        <v>0</v>
      </c>
      <c r="I260" s="30">
        <f t="shared" si="49"/>
        <v>0</v>
      </c>
      <c r="J260" s="30">
        <f t="shared" si="49"/>
        <v>0</v>
      </c>
      <c r="K260" s="30">
        <f t="shared" si="49"/>
        <v>10000</v>
      </c>
      <c r="L260" s="306">
        <f t="shared" si="49"/>
        <v>0</v>
      </c>
      <c r="M260" s="30">
        <f t="shared" si="49"/>
        <v>0</v>
      </c>
      <c r="N260" s="30">
        <f t="shared" si="49"/>
        <v>0</v>
      </c>
      <c r="O260" s="30">
        <f t="shared" si="49"/>
        <v>0</v>
      </c>
      <c r="P260" s="30">
        <f t="shared" si="49"/>
        <v>0</v>
      </c>
      <c r="Q260" s="30">
        <f t="shared" si="49"/>
        <v>0</v>
      </c>
      <c r="R260" s="346">
        <f t="shared" si="49"/>
        <v>0</v>
      </c>
      <c r="S260" s="347">
        <f t="shared" si="49"/>
        <v>0</v>
      </c>
      <c r="T260" s="347">
        <f t="shared" si="49"/>
        <v>0</v>
      </c>
      <c r="U260" s="347">
        <f t="shared" si="49"/>
        <v>0</v>
      </c>
      <c r="V260" s="347">
        <f t="shared" si="49"/>
        <v>0</v>
      </c>
      <c r="W260" s="347">
        <f t="shared" si="49"/>
        <v>0</v>
      </c>
      <c r="X260" s="346">
        <f t="shared" si="49"/>
        <v>0</v>
      </c>
      <c r="Y260" s="347">
        <f t="shared" si="49"/>
        <v>0</v>
      </c>
      <c r="Z260" s="347">
        <f t="shared" si="49"/>
        <v>0</v>
      </c>
      <c r="AA260" s="347">
        <f t="shared" si="49"/>
        <v>0</v>
      </c>
      <c r="AB260" s="347">
        <f t="shared" si="49"/>
        <v>0</v>
      </c>
      <c r="AC260" s="347">
        <f t="shared" si="49"/>
        <v>0</v>
      </c>
    </row>
    <row r="261" spans="1:29" ht="15">
      <c r="A261" s="275"/>
      <c r="B261" s="276"/>
      <c r="C261" s="307" t="s">
        <v>482</v>
      </c>
      <c r="D261" s="190">
        <v>512411</v>
      </c>
      <c r="E261" s="308" t="s">
        <v>481</v>
      </c>
      <c r="F261" s="78">
        <f>G261+H261+I261+J261+K261</f>
        <v>10000</v>
      </c>
      <c r="G261" s="285"/>
      <c r="H261" s="30">
        <v>0</v>
      </c>
      <c r="I261" s="285"/>
      <c r="J261" s="332"/>
      <c r="K261" s="30">
        <v>10000</v>
      </c>
      <c r="L261" s="78">
        <f>M261+N261+O261+P261+Q261</f>
        <v>0</v>
      </c>
      <c r="M261" s="285"/>
      <c r="N261" s="30">
        <v>0</v>
      </c>
      <c r="O261" s="285"/>
      <c r="P261" s="332"/>
      <c r="Q261" s="30">
        <v>0</v>
      </c>
      <c r="R261" s="150">
        <f>S261+T261+U261+V261+W261</f>
        <v>0</v>
      </c>
      <c r="S261" s="294"/>
      <c r="T261" s="295">
        <v>0</v>
      </c>
      <c r="U261" s="294"/>
      <c r="V261" s="345"/>
      <c r="W261" s="295">
        <v>0</v>
      </c>
      <c r="X261" s="150">
        <f>Y261+Z261+AA261+AB261+AC261</f>
        <v>0</v>
      </c>
      <c r="Y261" s="294"/>
      <c r="Z261" s="295">
        <v>0</v>
      </c>
      <c r="AA261" s="294"/>
      <c r="AB261" s="345"/>
      <c r="AC261" s="295">
        <v>0</v>
      </c>
    </row>
    <row r="262" spans="1:29" ht="15">
      <c r="A262" s="275"/>
      <c r="B262" s="276"/>
      <c r="C262" s="283"/>
      <c r="D262" s="190"/>
      <c r="E262" s="284"/>
      <c r="F262" s="78"/>
      <c r="G262" s="285"/>
      <c r="H262" s="30">
        <v>0</v>
      </c>
      <c r="I262" s="285"/>
      <c r="J262" s="332"/>
      <c r="K262" s="30"/>
      <c r="L262" s="78"/>
      <c r="M262" s="285"/>
      <c r="N262" s="30">
        <v>0</v>
      </c>
      <c r="O262" s="285"/>
      <c r="P262" s="332"/>
      <c r="Q262" s="30"/>
      <c r="R262" s="150"/>
      <c r="S262" s="294"/>
      <c r="T262" s="295">
        <v>0</v>
      </c>
      <c r="U262" s="294"/>
      <c r="V262" s="345"/>
      <c r="W262" s="295"/>
      <c r="X262" s="150"/>
      <c r="Y262" s="294"/>
      <c r="Z262" s="295">
        <v>0</v>
      </c>
      <c r="AA262" s="294"/>
      <c r="AB262" s="345"/>
      <c r="AC262" s="295"/>
    </row>
    <row r="263" spans="1:29" ht="15">
      <c r="A263" s="74"/>
      <c r="B263" s="194"/>
      <c r="C263" s="273" t="s">
        <v>483</v>
      </c>
      <c r="D263" s="20">
        <v>512500</v>
      </c>
      <c r="E263" s="24" t="s">
        <v>484</v>
      </c>
      <c r="F263" s="309">
        <f>G263+H263+I263+J263+K263</f>
        <v>1200000</v>
      </c>
      <c r="G263" s="309">
        <f>G264</f>
        <v>0</v>
      </c>
      <c r="H263" s="309">
        <f>H264</f>
        <v>0</v>
      </c>
      <c r="I263" s="309">
        <f>I264</f>
        <v>0</v>
      </c>
      <c r="J263" s="309">
        <f>J264</f>
        <v>1000000</v>
      </c>
      <c r="K263" s="309">
        <f>K264</f>
        <v>200000</v>
      </c>
      <c r="L263" s="309">
        <f>M263+N263+O263+P263+Q263</f>
        <v>1207701</v>
      </c>
      <c r="M263" s="309">
        <f>M264</f>
        <v>0</v>
      </c>
      <c r="N263" s="309">
        <f>N264</f>
        <v>0</v>
      </c>
      <c r="O263" s="309">
        <f>O264</f>
        <v>0</v>
      </c>
      <c r="P263" s="309">
        <f>P264</f>
        <v>1000000</v>
      </c>
      <c r="Q263" s="309">
        <f>Q264</f>
        <v>207701</v>
      </c>
      <c r="R263" s="348">
        <f>S263+T263+U263+V263+W263</f>
        <v>230000</v>
      </c>
      <c r="S263" s="348">
        <f>S264</f>
        <v>0</v>
      </c>
      <c r="T263" s="348">
        <f>T264</f>
        <v>0</v>
      </c>
      <c r="U263" s="348">
        <f>U264</f>
        <v>0</v>
      </c>
      <c r="V263" s="348">
        <f>V264</f>
        <v>0</v>
      </c>
      <c r="W263" s="348">
        <f>W264+W265</f>
        <v>230000</v>
      </c>
      <c r="X263" s="348">
        <f>Y263+Z263+AA263+AB263+AC263</f>
        <v>0</v>
      </c>
      <c r="Y263" s="348">
        <f>Y264</f>
        <v>0</v>
      </c>
      <c r="Z263" s="348">
        <f>Z264</f>
        <v>0</v>
      </c>
      <c r="AA263" s="348">
        <f>AA264</f>
        <v>0</v>
      </c>
      <c r="AB263" s="348">
        <f>AB264</f>
        <v>0</v>
      </c>
      <c r="AC263" s="348">
        <f>AC264+AC265</f>
        <v>0</v>
      </c>
    </row>
    <row r="264" spans="1:29" ht="15">
      <c r="A264" s="275"/>
      <c r="B264" s="276"/>
      <c r="C264" s="283" t="s">
        <v>485</v>
      </c>
      <c r="D264" s="190">
        <v>512511</v>
      </c>
      <c r="E264" s="284" t="s">
        <v>486</v>
      </c>
      <c r="F264" s="78">
        <f>G264+H264+I264+J264+K264</f>
        <v>1200000</v>
      </c>
      <c r="G264" s="285"/>
      <c r="H264" s="30">
        <v>0</v>
      </c>
      <c r="I264" s="30"/>
      <c r="J264" s="333">
        <v>1000000</v>
      </c>
      <c r="K264" s="30">
        <v>200000</v>
      </c>
      <c r="L264" s="78">
        <f>M264+N264+O264+P264+Q264</f>
        <v>1207701</v>
      </c>
      <c r="M264" s="285"/>
      <c r="N264" s="30">
        <v>0</v>
      </c>
      <c r="O264" s="30">
        <v>0</v>
      </c>
      <c r="P264" s="333">
        <v>1000000</v>
      </c>
      <c r="Q264" s="30">
        <v>207701</v>
      </c>
      <c r="R264" s="150">
        <f>S264+T264+U264+V264+W264</f>
        <v>200000</v>
      </c>
      <c r="S264" s="295"/>
      <c r="T264" s="295">
        <v>0</v>
      </c>
      <c r="U264" s="295">
        <v>0</v>
      </c>
      <c r="V264" s="349">
        <v>0</v>
      </c>
      <c r="W264" s="295">
        <v>200000</v>
      </c>
      <c r="X264" s="150">
        <f>Y264+Z264+AA264+AB264+AC264</f>
        <v>0</v>
      </c>
      <c r="Y264" s="295"/>
      <c r="Z264" s="295">
        <v>0</v>
      </c>
      <c r="AA264" s="295">
        <v>0</v>
      </c>
      <c r="AB264" s="349">
        <v>0</v>
      </c>
      <c r="AC264" s="295"/>
    </row>
    <row r="265" spans="1:29" ht="24">
      <c r="A265" s="275"/>
      <c r="B265" s="276"/>
      <c r="C265" s="277"/>
      <c r="D265" s="190">
        <v>512531</v>
      </c>
      <c r="E265" s="284" t="s">
        <v>487</v>
      </c>
      <c r="F265" s="78"/>
      <c r="G265" s="285"/>
      <c r="H265" s="30">
        <v>0</v>
      </c>
      <c r="I265" s="30"/>
      <c r="J265" s="333"/>
      <c r="K265" s="30"/>
      <c r="L265" s="78"/>
      <c r="M265" s="285"/>
      <c r="N265" s="30">
        <v>0</v>
      </c>
      <c r="O265" s="30">
        <v>0</v>
      </c>
      <c r="P265" s="333"/>
      <c r="Q265" s="30"/>
      <c r="R265" s="150">
        <f>S265+T265+U265+V265+W265</f>
        <v>30000</v>
      </c>
      <c r="S265" s="294"/>
      <c r="T265" s="295">
        <v>0</v>
      </c>
      <c r="U265" s="295">
        <v>0</v>
      </c>
      <c r="V265" s="349"/>
      <c r="W265" s="295">
        <v>30000</v>
      </c>
      <c r="X265" s="150">
        <f>Y265+Z265+AA265+AB265+AC265</f>
        <v>0</v>
      </c>
      <c r="Y265" s="294"/>
      <c r="Z265" s="295">
        <v>0</v>
      </c>
      <c r="AA265" s="295">
        <v>0</v>
      </c>
      <c r="AB265" s="349"/>
      <c r="AC265" s="295"/>
    </row>
    <row r="266" spans="1:23" ht="15">
      <c r="A266" s="630" t="s">
        <v>488</v>
      </c>
      <c r="B266" s="630"/>
      <c r="C266" s="630"/>
      <c r="D266" s="630"/>
      <c r="E266" s="630"/>
      <c r="F266" s="310">
        <f>+G266+H266+I266+J266+K266</f>
        <v>411609000</v>
      </c>
      <c r="G266" s="311">
        <f>+G240+G238+G232+G226+G60+G38+G129</f>
        <v>0</v>
      </c>
      <c r="H266" s="311">
        <f>+H240+H238+H232+H226+H60+H38</f>
        <v>30000000</v>
      </c>
      <c r="I266" s="311">
        <f>+I240+I238+I232+I226+I60+I38+I228</f>
        <v>371399000</v>
      </c>
      <c r="J266" s="334">
        <f>+J240+J238+J232+J226+J60+J38</f>
        <v>1000000</v>
      </c>
      <c r="K266" s="311">
        <f>+K240+K238+K232+K226+K60+K38</f>
        <v>9210000</v>
      </c>
      <c r="L266" s="310">
        <f>+M266+N266+O266+P266+Q266</f>
        <v>408793000</v>
      </c>
      <c r="M266" s="311">
        <f>+M240+M238+M232+M226+M60+M38+M228+M230</f>
        <v>0</v>
      </c>
      <c r="N266" s="311">
        <f>+N240+N238+N232+N226+N60+N38+N228+N230</f>
        <v>30000000</v>
      </c>
      <c r="O266" s="311">
        <f>+O240+O238+O232+O226+O60+O38+O228+O230</f>
        <v>370573000</v>
      </c>
      <c r="P266" s="311">
        <f>+P240+P238+P232+P226+P60+P38+P228+P230</f>
        <v>1000000</v>
      </c>
      <c r="Q266" s="311">
        <f>+Q240+Q238+Q232+Q226+Q60+Q38+Q228+Q230+Q222</f>
        <v>7220000</v>
      </c>
      <c r="R266" s="350">
        <f>+S266+T266+U266+V266+W266</f>
        <v>470456000</v>
      </c>
      <c r="S266" s="351">
        <f>+S240+S238+S232+S226+S60+S38+S228+S230</f>
        <v>0</v>
      </c>
      <c r="T266" s="351">
        <f>+T240+T238+T232+T226+T60+T38+T228+T230</f>
        <v>40000000</v>
      </c>
      <c r="U266" s="351">
        <f>+U240+U238+U232+U226+U60+U38+U228+U230</f>
        <v>422811000</v>
      </c>
      <c r="V266" s="351">
        <f>+V240+V238+V232+V226+V60+V38+V228+V230</f>
        <v>0</v>
      </c>
      <c r="W266" s="351">
        <f>+W240+W238+W232+W226+W60+W38+W228+W230+W222</f>
        <v>7645000</v>
      </c>
    </row>
    <row r="267" spans="1:23" s="3" customFormat="1" ht="15">
      <c r="A267" s="312"/>
      <c r="B267" s="313"/>
      <c r="C267" s="313"/>
      <c r="D267" s="314"/>
      <c r="E267" s="314"/>
      <c r="F267" s="315"/>
      <c r="G267" s="315"/>
      <c r="H267" s="315"/>
      <c r="I267" s="315"/>
      <c r="J267" s="315"/>
      <c r="K267" s="315"/>
      <c r="L267" s="335"/>
      <c r="M267" s="335"/>
      <c r="N267" s="335"/>
      <c r="O267" s="335"/>
      <c r="P267" s="335"/>
      <c r="Q267" s="335"/>
      <c r="R267" s="314"/>
      <c r="S267" s="314"/>
      <c r="T267" s="314"/>
      <c r="U267" s="314"/>
      <c r="V267" s="314"/>
      <c r="W267" s="314"/>
    </row>
    <row r="268" spans="1:23" s="4" customFormat="1" ht="15">
      <c r="A268" s="316"/>
      <c r="B268" s="317" t="s">
        <v>496</v>
      </c>
      <c r="C268" s="318"/>
      <c r="D268" s="319"/>
      <c r="E268" s="319"/>
      <c r="F268" s="320"/>
      <c r="G268" s="320"/>
      <c r="H268" s="320"/>
      <c r="I268" s="323"/>
      <c r="J268" s="323"/>
      <c r="K268" s="323"/>
      <c r="L268" s="336"/>
      <c r="M268" s="336"/>
      <c r="N268" s="336"/>
      <c r="O268" s="337"/>
      <c r="P268" s="337"/>
      <c r="Q268" s="337"/>
      <c r="R268" s="319"/>
      <c r="S268" s="319"/>
      <c r="T268" s="319"/>
      <c r="U268" s="352"/>
      <c r="V268" s="352"/>
      <c r="W268" s="352"/>
    </row>
    <row r="269" spans="1:23" s="4" customFormat="1" ht="15">
      <c r="A269" s="316"/>
      <c r="B269" s="318"/>
      <c r="C269" s="318"/>
      <c r="D269" s="319"/>
      <c r="E269" s="319"/>
      <c r="F269" s="320"/>
      <c r="G269" s="320"/>
      <c r="H269" s="320"/>
      <c r="I269" s="323"/>
      <c r="J269" s="323"/>
      <c r="K269" s="323"/>
      <c r="L269" s="336"/>
      <c r="M269" s="336"/>
      <c r="N269" s="336"/>
      <c r="O269" s="337"/>
      <c r="P269" s="337"/>
      <c r="Q269" s="337"/>
      <c r="R269" s="319"/>
      <c r="S269" s="319"/>
      <c r="T269" s="319"/>
      <c r="U269" s="352"/>
      <c r="V269" s="352"/>
      <c r="W269" s="352"/>
    </row>
    <row r="270" spans="1:23" s="4" customFormat="1" ht="15">
      <c r="A270" s="316"/>
      <c r="B270" s="321" t="s">
        <v>492</v>
      </c>
      <c r="C270" s="321" t="s">
        <v>493</v>
      </c>
      <c r="D270" s="319"/>
      <c r="E270" s="319"/>
      <c r="F270" s="320"/>
      <c r="G270" s="320"/>
      <c r="H270" s="320"/>
      <c r="I270" s="323"/>
      <c r="J270" s="323"/>
      <c r="K270" s="323"/>
      <c r="L270" s="336"/>
      <c r="M270" s="336"/>
      <c r="N270" s="336"/>
      <c r="O270" s="337"/>
      <c r="P270" s="337"/>
      <c r="Q270" s="337"/>
      <c r="R270" s="319"/>
      <c r="S270" s="319"/>
      <c r="T270" s="319"/>
      <c r="U270" s="352"/>
      <c r="V270" s="352"/>
      <c r="W270" s="352"/>
    </row>
    <row r="271" spans="1:23" s="4" customFormat="1" ht="15">
      <c r="A271" s="316"/>
      <c r="B271" s="321" t="s">
        <v>494</v>
      </c>
      <c r="C271" s="321"/>
      <c r="D271" s="319"/>
      <c r="E271" s="319"/>
      <c r="F271" s="320"/>
      <c r="G271" s="320"/>
      <c r="H271" s="320"/>
      <c r="I271" s="323"/>
      <c r="J271" s="323"/>
      <c r="K271" s="323"/>
      <c r="L271" s="336"/>
      <c r="M271" s="336"/>
      <c r="N271" s="336"/>
      <c r="O271" s="337"/>
      <c r="P271" s="337"/>
      <c r="Q271" s="337"/>
      <c r="R271" s="319"/>
      <c r="S271" s="319"/>
      <c r="T271" s="319"/>
      <c r="U271" s="352"/>
      <c r="V271" s="352"/>
      <c r="W271" s="352"/>
    </row>
    <row r="272" spans="1:23" s="4" customFormat="1" ht="15">
      <c r="A272" s="316"/>
      <c r="B272" s="321"/>
      <c r="C272" s="321"/>
      <c r="D272" s="319"/>
      <c r="E272" s="319"/>
      <c r="F272" s="320"/>
      <c r="G272" s="320"/>
      <c r="H272" s="320"/>
      <c r="I272" s="323"/>
      <c r="J272" s="323"/>
      <c r="K272" s="323"/>
      <c r="L272" s="336"/>
      <c r="M272" s="336"/>
      <c r="N272" s="336"/>
      <c r="O272" s="337"/>
      <c r="P272" s="337"/>
      <c r="Q272" s="337"/>
      <c r="R272" s="319"/>
      <c r="S272" s="319"/>
      <c r="T272" s="319"/>
      <c r="U272" s="352"/>
      <c r="V272" s="352"/>
      <c r="W272" s="352"/>
    </row>
    <row r="273" spans="1:23" s="4" customFormat="1" ht="15">
      <c r="A273" s="316"/>
      <c r="B273" s="322"/>
      <c r="C273" s="321"/>
      <c r="D273" s="319"/>
      <c r="E273" s="319"/>
      <c r="F273" s="320"/>
      <c r="G273" s="320"/>
      <c r="H273" s="320"/>
      <c r="I273" s="323"/>
      <c r="J273" s="323"/>
      <c r="K273" s="323"/>
      <c r="L273" s="336"/>
      <c r="M273" s="336"/>
      <c r="N273" s="336"/>
      <c r="O273" s="337"/>
      <c r="P273" s="337"/>
      <c r="Q273" s="337"/>
      <c r="R273" s="319"/>
      <c r="S273" s="319"/>
      <c r="T273" s="319"/>
      <c r="U273" s="352"/>
      <c r="V273" s="352"/>
      <c r="W273" s="352"/>
    </row>
    <row r="274" spans="1:23" s="4" customFormat="1" ht="15">
      <c r="A274" s="316"/>
      <c r="B274" s="318"/>
      <c r="C274" s="318"/>
      <c r="D274" s="319"/>
      <c r="E274" s="319"/>
      <c r="F274" s="320"/>
      <c r="G274" s="320"/>
      <c r="H274" s="320"/>
      <c r="I274" s="323"/>
      <c r="J274" s="323"/>
      <c r="K274" s="323"/>
      <c r="L274" s="336"/>
      <c r="M274" s="336"/>
      <c r="N274" s="336"/>
      <c r="O274" s="337"/>
      <c r="P274" s="337"/>
      <c r="Q274" s="337"/>
      <c r="R274" s="319"/>
      <c r="S274" s="319"/>
      <c r="T274" s="319"/>
      <c r="U274" s="352"/>
      <c r="V274" s="352"/>
      <c r="W274" s="352"/>
    </row>
    <row r="275" spans="1:23" s="4" customFormat="1" ht="15">
      <c r="A275" s="316"/>
      <c r="B275" s="318"/>
      <c r="C275" s="318"/>
      <c r="D275" s="319"/>
      <c r="E275" s="319"/>
      <c r="F275" s="320"/>
      <c r="G275" s="320"/>
      <c r="H275" s="320"/>
      <c r="I275" s="323"/>
      <c r="J275" s="323"/>
      <c r="K275" s="323"/>
      <c r="L275" s="336"/>
      <c r="M275" s="336"/>
      <c r="N275" s="336"/>
      <c r="O275" s="337"/>
      <c r="P275" s="337"/>
      <c r="Q275" s="337"/>
      <c r="R275" s="319"/>
      <c r="S275" s="319"/>
      <c r="T275" s="319"/>
      <c r="U275" s="352"/>
      <c r="V275" s="352"/>
      <c r="W275" s="352"/>
    </row>
    <row r="276" spans="1:23" s="4" customFormat="1" ht="15">
      <c r="A276" s="316"/>
      <c r="B276" s="318"/>
      <c r="C276" s="318"/>
      <c r="D276" s="319"/>
      <c r="E276" s="319"/>
      <c r="F276" s="320"/>
      <c r="G276" s="320"/>
      <c r="H276" s="320"/>
      <c r="I276" s="323"/>
      <c r="J276" s="323"/>
      <c r="K276" s="323"/>
      <c r="L276" s="336"/>
      <c r="M276" s="336"/>
      <c r="N276" s="336"/>
      <c r="O276" s="337"/>
      <c r="P276" s="337"/>
      <c r="Q276" s="337"/>
      <c r="R276" s="319"/>
      <c r="S276" s="319"/>
      <c r="T276" s="319"/>
      <c r="U276" s="352"/>
      <c r="V276" s="352"/>
      <c r="W276" s="352"/>
    </row>
    <row r="277" spans="1:23" s="4" customFormat="1" ht="15">
      <c r="A277" s="316"/>
      <c r="B277" s="318"/>
      <c r="C277" s="318"/>
      <c r="D277" s="319"/>
      <c r="E277" s="319"/>
      <c r="F277" s="320"/>
      <c r="G277" s="320"/>
      <c r="H277" s="320"/>
      <c r="I277" s="323"/>
      <c r="J277" s="323"/>
      <c r="K277" s="323"/>
      <c r="L277" s="336"/>
      <c r="M277" s="336"/>
      <c r="N277" s="336"/>
      <c r="O277" s="337"/>
      <c r="P277" s="337"/>
      <c r="Q277" s="337"/>
      <c r="R277" s="319"/>
      <c r="S277" s="319"/>
      <c r="T277" s="319"/>
      <c r="U277" s="352"/>
      <c r="V277" s="352"/>
      <c r="W277" s="352"/>
    </row>
    <row r="278" spans="1:23" s="4" customFormat="1" ht="15">
      <c r="A278" s="316"/>
      <c r="B278" s="318"/>
      <c r="C278" s="318"/>
      <c r="D278" s="319"/>
      <c r="E278" s="319"/>
      <c r="F278" s="323"/>
      <c r="G278" s="320"/>
      <c r="H278" s="320"/>
      <c r="I278" s="323"/>
      <c r="J278" s="323"/>
      <c r="K278" s="323"/>
      <c r="L278" s="337"/>
      <c r="M278" s="336"/>
      <c r="N278" s="336"/>
      <c r="O278" s="337"/>
      <c r="P278" s="337"/>
      <c r="Q278" s="337"/>
      <c r="R278" s="352"/>
      <c r="S278" s="319"/>
      <c r="T278" s="319"/>
      <c r="U278" s="352"/>
      <c r="V278" s="352"/>
      <c r="W278" s="352"/>
    </row>
    <row r="279" spans="1:23" s="4" customFormat="1" ht="15">
      <c r="A279" s="316"/>
      <c r="B279" s="318"/>
      <c r="C279" s="318"/>
      <c r="D279" s="319"/>
      <c r="E279" s="319"/>
      <c r="F279" s="320"/>
      <c r="G279" s="320"/>
      <c r="H279" s="320"/>
      <c r="I279" s="323"/>
      <c r="J279" s="323"/>
      <c r="K279" s="323"/>
      <c r="L279" s="336"/>
      <c r="M279" s="336"/>
      <c r="N279" s="336"/>
      <c r="O279" s="337"/>
      <c r="P279" s="337"/>
      <c r="Q279" s="337"/>
      <c r="R279" s="319"/>
      <c r="S279" s="319"/>
      <c r="T279" s="319"/>
      <c r="U279" s="352"/>
      <c r="V279" s="352"/>
      <c r="W279" s="352"/>
    </row>
    <row r="280" spans="1:23" s="4" customFormat="1" ht="15">
      <c r="A280" s="316"/>
      <c r="B280" s="318"/>
      <c r="C280" s="318"/>
      <c r="D280" s="319"/>
      <c r="E280" s="319"/>
      <c r="F280" s="323"/>
      <c r="G280" s="323"/>
      <c r="H280" s="323"/>
      <c r="I280" s="323"/>
      <c r="J280" s="323"/>
      <c r="K280" s="323"/>
      <c r="L280" s="337"/>
      <c r="M280" s="337"/>
      <c r="N280" s="337"/>
      <c r="O280" s="337"/>
      <c r="P280" s="337"/>
      <c r="Q280" s="337"/>
      <c r="R280" s="352"/>
      <c r="S280" s="352"/>
      <c r="T280" s="352"/>
      <c r="U280" s="352"/>
      <c r="V280" s="352"/>
      <c r="W280" s="352"/>
    </row>
    <row r="281" spans="1:23" s="4" customFormat="1" ht="15">
      <c r="A281" s="316"/>
      <c r="B281" s="318"/>
      <c r="C281" s="318"/>
      <c r="D281" s="319"/>
      <c r="E281" s="319"/>
      <c r="F281" s="320"/>
      <c r="G281" s="320"/>
      <c r="H281" s="320"/>
      <c r="I281" s="320"/>
      <c r="J281" s="320"/>
      <c r="K281" s="320"/>
      <c r="L281" s="336"/>
      <c r="M281" s="336"/>
      <c r="N281" s="336"/>
      <c r="O281" s="336"/>
      <c r="P281" s="336"/>
      <c r="Q281" s="336"/>
      <c r="R281" s="319"/>
      <c r="S281" s="319"/>
      <c r="T281" s="319"/>
      <c r="U281" s="319"/>
      <c r="V281" s="319"/>
      <c r="W281" s="319"/>
    </row>
    <row r="282" spans="1:23" s="4" customFormat="1" ht="15">
      <c r="A282" s="321"/>
      <c r="B282" s="321"/>
      <c r="C282" s="321"/>
      <c r="D282" s="321"/>
      <c r="E282" s="319"/>
      <c r="F282" s="320"/>
      <c r="G282" s="320"/>
      <c r="H282" s="320"/>
      <c r="I282" s="320"/>
      <c r="J282" s="320"/>
      <c r="K282" s="320"/>
      <c r="L282" s="336"/>
      <c r="M282" s="336"/>
      <c r="N282" s="336"/>
      <c r="O282" s="336"/>
      <c r="P282" s="336"/>
      <c r="Q282" s="336"/>
      <c r="R282" s="319"/>
      <c r="S282" s="319"/>
      <c r="T282" s="319"/>
      <c r="U282" s="319"/>
      <c r="V282" s="319"/>
      <c r="W282" s="319"/>
    </row>
    <row r="283" spans="1:23" s="4" customFormat="1" ht="15">
      <c r="A283" s="321"/>
      <c r="B283" s="321"/>
      <c r="C283" s="321"/>
      <c r="D283" s="321"/>
      <c r="E283" s="324"/>
      <c r="F283" s="325"/>
      <c r="G283" s="325"/>
      <c r="H283" s="325"/>
      <c r="I283" s="326"/>
      <c r="J283" s="326"/>
      <c r="K283" s="326"/>
      <c r="L283" s="338"/>
      <c r="M283" s="338"/>
      <c r="N283" s="338"/>
      <c r="O283" s="339"/>
      <c r="P283" s="339"/>
      <c r="Q283" s="339"/>
      <c r="R283" s="353"/>
      <c r="S283" s="353"/>
      <c r="T283" s="353"/>
      <c r="U283" s="324"/>
      <c r="V283" s="324"/>
      <c r="W283" s="324"/>
    </row>
    <row r="284" spans="1:23" s="4" customFormat="1" ht="15">
      <c r="A284" s="321"/>
      <c r="B284" s="321"/>
      <c r="C284" s="321"/>
      <c r="D284" s="321"/>
      <c r="E284" s="324"/>
      <c r="F284" s="325"/>
      <c r="G284" s="325"/>
      <c r="H284" s="325"/>
      <c r="I284" s="326"/>
      <c r="J284" s="326"/>
      <c r="K284" s="326"/>
      <c r="L284" s="338"/>
      <c r="M284" s="338"/>
      <c r="N284" s="338"/>
      <c r="O284" s="339"/>
      <c r="P284" s="339"/>
      <c r="Q284" s="339"/>
      <c r="R284" s="353"/>
      <c r="S284" s="353"/>
      <c r="T284" s="353"/>
      <c r="U284" s="324"/>
      <c r="V284" s="324"/>
      <c r="W284" s="324"/>
    </row>
    <row r="285" spans="1:23" s="4" customFormat="1" ht="15">
      <c r="A285" s="321"/>
      <c r="B285" s="321"/>
      <c r="C285" s="321"/>
      <c r="D285" s="321"/>
      <c r="E285" s="324"/>
      <c r="F285" s="325"/>
      <c r="G285" s="325"/>
      <c r="H285" s="325"/>
      <c r="I285" s="326"/>
      <c r="J285" s="326"/>
      <c r="K285" s="326"/>
      <c r="L285" s="338"/>
      <c r="M285" s="338"/>
      <c r="N285" s="338"/>
      <c r="O285" s="339"/>
      <c r="P285" s="339"/>
      <c r="Q285" s="339"/>
      <c r="R285" s="353"/>
      <c r="S285" s="353"/>
      <c r="T285" s="353"/>
      <c r="U285" s="324"/>
      <c r="V285" s="324"/>
      <c r="W285" s="324"/>
    </row>
    <row r="286" spans="1:23" s="4" customFormat="1" ht="15">
      <c r="A286" s="321"/>
      <c r="B286" s="321"/>
      <c r="C286" s="321"/>
      <c r="D286" s="321"/>
      <c r="E286" s="324"/>
      <c r="F286" s="325"/>
      <c r="G286" s="326"/>
      <c r="H286" s="325"/>
      <c r="I286" s="326"/>
      <c r="J286" s="326"/>
      <c r="K286" s="326"/>
      <c r="L286" s="338"/>
      <c r="M286" s="339"/>
      <c r="N286" s="338"/>
      <c r="O286" s="339"/>
      <c r="P286" s="339"/>
      <c r="Q286" s="339"/>
      <c r="R286" s="353"/>
      <c r="S286" s="324"/>
      <c r="T286" s="353"/>
      <c r="U286" s="324"/>
      <c r="V286" s="324"/>
      <c r="W286" s="324"/>
    </row>
    <row r="287" spans="1:23" s="4" customFormat="1" ht="15">
      <c r="A287" s="321"/>
      <c r="B287" s="321"/>
      <c r="C287" s="321"/>
      <c r="D287" s="321"/>
      <c r="E287" s="324"/>
      <c r="F287" s="325"/>
      <c r="G287" s="325"/>
      <c r="H287" s="325"/>
      <c r="I287" s="326"/>
      <c r="J287" s="326"/>
      <c r="K287" s="326"/>
      <c r="L287" s="338"/>
      <c r="M287" s="338"/>
      <c r="N287" s="338"/>
      <c r="O287" s="339"/>
      <c r="P287" s="339"/>
      <c r="Q287" s="339"/>
      <c r="R287" s="353"/>
      <c r="S287" s="353"/>
      <c r="T287" s="353"/>
      <c r="U287" s="324"/>
      <c r="V287" s="324"/>
      <c r="W287" s="324"/>
    </row>
    <row r="288" spans="1:23" s="4" customFormat="1" ht="15">
      <c r="A288" s="321"/>
      <c r="B288" s="321"/>
      <c r="C288" s="321"/>
      <c r="D288" s="321"/>
      <c r="E288" s="324"/>
      <c r="F288" s="325"/>
      <c r="G288" s="325"/>
      <c r="H288" s="325"/>
      <c r="I288" s="326"/>
      <c r="J288" s="326"/>
      <c r="K288" s="326"/>
      <c r="L288" s="338"/>
      <c r="M288" s="338"/>
      <c r="N288" s="338"/>
      <c r="O288" s="339"/>
      <c r="P288" s="339"/>
      <c r="Q288" s="339"/>
      <c r="R288" s="353"/>
      <c r="S288" s="353"/>
      <c r="T288" s="353"/>
      <c r="U288" s="324"/>
      <c r="V288" s="324"/>
      <c r="W288" s="324"/>
    </row>
    <row r="289" spans="1:23" s="4" customFormat="1" ht="15">
      <c r="A289" s="321"/>
      <c r="B289" s="321"/>
      <c r="C289" s="321"/>
      <c r="D289" s="321"/>
      <c r="E289" s="324"/>
      <c r="F289" s="325"/>
      <c r="G289" s="325"/>
      <c r="H289" s="325"/>
      <c r="I289" s="326"/>
      <c r="J289" s="326"/>
      <c r="K289" s="326"/>
      <c r="L289" s="338"/>
      <c r="M289" s="338"/>
      <c r="N289" s="338"/>
      <c r="O289" s="339"/>
      <c r="P289" s="339"/>
      <c r="Q289" s="339"/>
      <c r="R289" s="353"/>
      <c r="S289" s="353"/>
      <c r="T289" s="353"/>
      <c r="U289" s="324"/>
      <c r="V289" s="324"/>
      <c r="W289" s="324"/>
    </row>
    <row r="290" spans="1:23" s="4" customFormat="1" ht="15">
      <c r="A290" s="321"/>
      <c r="B290" s="321"/>
      <c r="C290" s="321"/>
      <c r="D290" s="321"/>
      <c r="E290" s="324"/>
      <c r="F290" s="325"/>
      <c r="G290" s="325"/>
      <c r="H290" s="325"/>
      <c r="I290" s="326"/>
      <c r="J290" s="326"/>
      <c r="K290" s="326"/>
      <c r="L290" s="338"/>
      <c r="M290" s="338"/>
      <c r="N290" s="338"/>
      <c r="O290" s="339"/>
      <c r="P290" s="339"/>
      <c r="Q290" s="339"/>
      <c r="R290" s="353"/>
      <c r="S290" s="353"/>
      <c r="T290" s="353"/>
      <c r="U290" s="324"/>
      <c r="V290" s="324"/>
      <c r="W290" s="324"/>
    </row>
    <row r="291" spans="1:23" s="4" customFormat="1" ht="15">
      <c r="A291" s="321"/>
      <c r="B291" s="321"/>
      <c r="C291" s="321"/>
      <c r="D291" s="327"/>
      <c r="E291" s="328"/>
      <c r="F291" s="329"/>
      <c r="G291" s="329"/>
      <c r="H291" s="325"/>
      <c r="I291" s="329"/>
      <c r="J291" s="329"/>
      <c r="K291" s="329"/>
      <c r="L291" s="340"/>
      <c r="M291" s="340"/>
      <c r="N291" s="338"/>
      <c r="O291" s="340"/>
      <c r="P291" s="340"/>
      <c r="Q291" s="340"/>
      <c r="R291" s="328"/>
      <c r="S291" s="328"/>
      <c r="T291" s="353"/>
      <c r="U291" s="328"/>
      <c r="V291" s="328"/>
      <c r="W291" s="328"/>
    </row>
    <row r="292" spans="1:23" s="4" customFormat="1" ht="15">
      <c r="A292" s="321"/>
      <c r="B292" s="321"/>
      <c r="C292" s="321"/>
      <c r="D292" s="321"/>
      <c r="E292" s="319"/>
      <c r="F292" s="323"/>
      <c r="G292" s="323"/>
      <c r="H292" s="325"/>
      <c r="I292" s="323"/>
      <c r="J292" s="320"/>
      <c r="K292" s="320"/>
      <c r="L292" s="337"/>
      <c r="M292" s="337"/>
      <c r="N292" s="338"/>
      <c r="O292" s="337"/>
      <c r="P292" s="336"/>
      <c r="Q292" s="336"/>
      <c r="R292" s="352"/>
      <c r="S292" s="352"/>
      <c r="T292" s="353"/>
      <c r="U292" s="352"/>
      <c r="V292" s="319"/>
      <c r="W292" s="319"/>
    </row>
    <row r="293" spans="1:23" s="4" customFormat="1" ht="15">
      <c r="A293" s="321"/>
      <c r="B293" s="321"/>
      <c r="C293" s="321"/>
      <c r="D293" s="321"/>
      <c r="E293" s="321"/>
      <c r="F293" s="330"/>
      <c r="G293" s="330"/>
      <c r="H293" s="325"/>
      <c r="I293" s="331"/>
      <c r="J293" s="331"/>
      <c r="K293" s="331"/>
      <c r="L293" s="341"/>
      <c r="M293" s="341"/>
      <c r="N293" s="338"/>
      <c r="O293" s="342"/>
      <c r="P293" s="342"/>
      <c r="Q293" s="342"/>
      <c r="R293" s="354"/>
      <c r="S293" s="354"/>
      <c r="T293" s="353"/>
      <c r="U293" s="321"/>
      <c r="V293" s="321"/>
      <c r="W293" s="321"/>
    </row>
    <row r="294" spans="1:23" s="4" customFormat="1" ht="15">
      <c r="A294" s="321"/>
      <c r="B294" s="321"/>
      <c r="C294" s="321"/>
      <c r="D294" s="321"/>
      <c r="E294" s="321"/>
      <c r="F294" s="331"/>
      <c r="G294" s="331"/>
      <c r="H294" s="331"/>
      <c r="I294" s="331"/>
      <c r="J294" s="331"/>
      <c r="K294" s="331"/>
      <c r="L294" s="342"/>
      <c r="M294" s="342"/>
      <c r="N294" s="342"/>
      <c r="O294" s="342"/>
      <c r="P294" s="342"/>
      <c r="Q294" s="342"/>
      <c r="R294" s="321"/>
      <c r="S294" s="321"/>
      <c r="T294" s="321"/>
      <c r="U294" s="321"/>
      <c r="V294" s="321"/>
      <c r="W294" s="321"/>
    </row>
    <row r="295" spans="1:23" s="4" customFormat="1" ht="15">
      <c r="A295" s="321"/>
      <c r="B295" s="321"/>
      <c r="C295" s="321"/>
      <c r="D295" s="321"/>
      <c r="E295" s="321"/>
      <c r="F295" s="331"/>
      <c r="G295" s="331"/>
      <c r="H295" s="331"/>
      <c r="I295" s="331"/>
      <c r="J295" s="331"/>
      <c r="K295" s="331"/>
      <c r="L295" s="342"/>
      <c r="M295" s="342"/>
      <c r="N295" s="342"/>
      <c r="O295" s="342"/>
      <c r="P295" s="342"/>
      <c r="Q295" s="342"/>
      <c r="R295" s="321"/>
      <c r="S295" s="321"/>
      <c r="T295" s="321"/>
      <c r="U295" s="321"/>
      <c r="V295" s="321"/>
      <c r="W295" s="321"/>
    </row>
    <row r="296" spans="1:23" s="4" customFormat="1" ht="15">
      <c r="A296" s="321"/>
      <c r="B296" s="321"/>
      <c r="C296" s="321"/>
      <c r="D296" s="321"/>
      <c r="E296" s="321"/>
      <c r="F296" s="331"/>
      <c r="G296" s="331"/>
      <c r="H296" s="331"/>
      <c r="I296" s="331"/>
      <c r="J296" s="331"/>
      <c r="K296" s="331"/>
      <c r="L296" s="342"/>
      <c r="M296" s="342"/>
      <c r="N296" s="342"/>
      <c r="O296" s="342"/>
      <c r="P296" s="342"/>
      <c r="Q296" s="342"/>
      <c r="R296" s="321"/>
      <c r="S296" s="321"/>
      <c r="T296" s="321"/>
      <c r="U296" s="321"/>
      <c r="V296" s="321"/>
      <c r="W296" s="321"/>
    </row>
    <row r="297" spans="1:23" s="4" customFormat="1" ht="15">
      <c r="A297" s="321"/>
      <c r="B297" s="321"/>
      <c r="C297" s="321"/>
      <c r="D297" s="321"/>
      <c r="E297" s="321"/>
      <c r="F297" s="331"/>
      <c r="G297" s="331"/>
      <c r="H297" s="331"/>
      <c r="I297" s="331"/>
      <c r="J297" s="331"/>
      <c r="K297" s="331"/>
      <c r="L297" s="342"/>
      <c r="M297" s="342"/>
      <c r="N297" s="342"/>
      <c r="O297" s="342"/>
      <c r="P297" s="342"/>
      <c r="Q297" s="342"/>
      <c r="R297" s="321"/>
      <c r="S297" s="321"/>
      <c r="T297" s="321"/>
      <c r="U297" s="321"/>
      <c r="V297" s="321"/>
      <c r="W297" s="321"/>
    </row>
    <row r="298" spans="1:23" s="4" customFormat="1" ht="15">
      <c r="A298" s="321"/>
      <c r="B298" s="321"/>
      <c r="C298" s="321"/>
      <c r="D298" s="321"/>
      <c r="E298" s="324"/>
      <c r="F298" s="330"/>
      <c r="G298" s="330"/>
      <c r="H298" s="331"/>
      <c r="I298" s="331"/>
      <c r="J298" s="331"/>
      <c r="K298" s="331"/>
      <c r="L298" s="341"/>
      <c r="M298" s="341"/>
      <c r="N298" s="342"/>
      <c r="O298" s="342"/>
      <c r="P298" s="342"/>
      <c r="Q298" s="342"/>
      <c r="R298" s="354"/>
      <c r="S298" s="354"/>
      <c r="T298" s="321"/>
      <c r="U298" s="321"/>
      <c r="V298" s="321"/>
      <c r="W298" s="321"/>
    </row>
    <row r="299" spans="1:23" s="4" customFormat="1" ht="15">
      <c r="A299" s="321"/>
      <c r="B299" s="321"/>
      <c r="C299" s="321"/>
      <c r="D299" s="321"/>
      <c r="E299" s="324"/>
      <c r="F299" s="330"/>
      <c r="G299" s="330"/>
      <c r="H299" s="331"/>
      <c r="I299" s="331"/>
      <c r="J299" s="331"/>
      <c r="K299" s="331"/>
      <c r="L299" s="341"/>
      <c r="M299" s="341"/>
      <c r="N299" s="342"/>
      <c r="O299" s="342"/>
      <c r="P299" s="342"/>
      <c r="Q299" s="342"/>
      <c r="R299" s="354"/>
      <c r="S299" s="354"/>
      <c r="T299" s="321"/>
      <c r="U299" s="321"/>
      <c r="V299" s="321"/>
      <c r="W299" s="321"/>
    </row>
    <row r="300" spans="1:23" s="4" customFormat="1" ht="15">
      <c r="A300" s="321"/>
      <c r="B300" s="321"/>
      <c r="C300" s="321"/>
      <c r="D300" s="321"/>
      <c r="E300" s="324"/>
      <c r="F300" s="330"/>
      <c r="G300" s="330"/>
      <c r="H300" s="331"/>
      <c r="I300" s="331"/>
      <c r="J300" s="331"/>
      <c r="K300" s="331"/>
      <c r="L300" s="341"/>
      <c r="M300" s="341"/>
      <c r="N300" s="342"/>
      <c r="O300" s="342"/>
      <c r="P300" s="342"/>
      <c r="Q300" s="342"/>
      <c r="R300" s="354"/>
      <c r="S300" s="354"/>
      <c r="T300" s="321"/>
      <c r="U300" s="321"/>
      <c r="V300" s="321"/>
      <c r="W300" s="321"/>
    </row>
    <row r="301" spans="1:23" s="4" customFormat="1" ht="15">
      <c r="A301" s="321"/>
      <c r="B301" s="321"/>
      <c r="C301" s="321"/>
      <c r="D301" s="321"/>
      <c r="E301" s="324"/>
      <c r="F301" s="330"/>
      <c r="G301" s="330"/>
      <c r="H301" s="331"/>
      <c r="I301" s="331"/>
      <c r="J301" s="331"/>
      <c r="K301" s="331"/>
      <c r="L301" s="341"/>
      <c r="M301" s="341"/>
      <c r="N301" s="342"/>
      <c r="O301" s="342"/>
      <c r="P301" s="342"/>
      <c r="Q301" s="342"/>
      <c r="R301" s="354"/>
      <c r="S301" s="354"/>
      <c r="T301" s="321"/>
      <c r="U301" s="321"/>
      <c r="V301" s="321"/>
      <c r="W301" s="321"/>
    </row>
    <row r="302" spans="1:23" s="4" customFormat="1" ht="15">
      <c r="A302" s="321"/>
      <c r="B302" s="321"/>
      <c r="C302" s="321"/>
      <c r="D302" s="321"/>
      <c r="E302" s="324"/>
      <c r="F302" s="330"/>
      <c r="G302" s="330"/>
      <c r="H302" s="331"/>
      <c r="I302" s="331"/>
      <c r="J302" s="331"/>
      <c r="K302" s="331"/>
      <c r="L302" s="341"/>
      <c r="M302" s="341"/>
      <c r="N302" s="342"/>
      <c r="O302" s="342"/>
      <c r="P302" s="342"/>
      <c r="Q302" s="342"/>
      <c r="R302" s="354"/>
      <c r="S302" s="354"/>
      <c r="T302" s="321"/>
      <c r="U302" s="321"/>
      <c r="V302" s="321"/>
      <c r="W302" s="321"/>
    </row>
    <row r="303" spans="1:23" s="4" customFormat="1" ht="15">
      <c r="A303" s="321"/>
      <c r="B303" s="321"/>
      <c r="C303" s="321"/>
      <c r="D303" s="321"/>
      <c r="E303" s="324"/>
      <c r="F303" s="330"/>
      <c r="G303" s="330"/>
      <c r="H303" s="331"/>
      <c r="I303" s="331"/>
      <c r="J303" s="331"/>
      <c r="K303" s="331"/>
      <c r="L303" s="341"/>
      <c r="M303" s="341"/>
      <c r="N303" s="342"/>
      <c r="O303" s="342"/>
      <c r="P303" s="342"/>
      <c r="Q303" s="342"/>
      <c r="R303" s="354"/>
      <c r="S303" s="354"/>
      <c r="T303" s="321"/>
      <c r="U303" s="321"/>
      <c r="V303" s="321"/>
      <c r="W303" s="321"/>
    </row>
    <row r="304" spans="1:23" s="4" customFormat="1" ht="15">
      <c r="A304" s="321"/>
      <c r="B304" s="321"/>
      <c r="C304" s="321"/>
      <c r="D304" s="321"/>
      <c r="E304" s="324"/>
      <c r="F304" s="330"/>
      <c r="G304" s="330"/>
      <c r="H304" s="331"/>
      <c r="I304" s="331"/>
      <c r="J304" s="331"/>
      <c r="K304" s="331"/>
      <c r="L304" s="341"/>
      <c r="M304" s="341"/>
      <c r="N304" s="342"/>
      <c r="O304" s="342"/>
      <c r="P304" s="342"/>
      <c r="Q304" s="342"/>
      <c r="R304" s="354"/>
      <c r="S304" s="354"/>
      <c r="T304" s="321"/>
      <c r="U304" s="321"/>
      <c r="V304" s="321"/>
      <c r="W304" s="321"/>
    </row>
    <row r="305" spans="1:23" s="4" customFormat="1" ht="15">
      <c r="A305" s="321"/>
      <c r="B305" s="321"/>
      <c r="C305" s="321"/>
      <c r="D305" s="321"/>
      <c r="E305" s="321"/>
      <c r="F305" s="330"/>
      <c r="G305" s="330"/>
      <c r="H305" s="331"/>
      <c r="I305" s="331"/>
      <c r="J305" s="331"/>
      <c r="K305" s="331"/>
      <c r="L305" s="341"/>
      <c r="M305" s="341"/>
      <c r="N305" s="342"/>
      <c r="O305" s="342"/>
      <c r="P305" s="342"/>
      <c r="Q305" s="342"/>
      <c r="R305" s="354"/>
      <c r="S305" s="354"/>
      <c r="T305" s="321"/>
      <c r="U305" s="321"/>
      <c r="V305" s="321"/>
      <c r="W305" s="321"/>
    </row>
    <row r="306" spans="1:23" s="4" customFormat="1" ht="15">
      <c r="A306" s="321"/>
      <c r="B306" s="321"/>
      <c r="C306" s="321"/>
      <c r="D306" s="321"/>
      <c r="E306" s="321"/>
      <c r="F306" s="330"/>
      <c r="G306" s="330"/>
      <c r="H306" s="331"/>
      <c r="I306" s="331"/>
      <c r="J306" s="331"/>
      <c r="K306" s="331"/>
      <c r="L306" s="341"/>
      <c r="M306" s="341"/>
      <c r="N306" s="342"/>
      <c r="O306" s="342"/>
      <c r="P306" s="342"/>
      <c r="Q306" s="342"/>
      <c r="R306" s="354"/>
      <c r="S306" s="354"/>
      <c r="T306" s="321"/>
      <c r="U306" s="321"/>
      <c r="V306" s="321"/>
      <c r="W306" s="321"/>
    </row>
    <row r="307" spans="1:23" s="4" customFormat="1" ht="15">
      <c r="A307" s="321"/>
      <c r="B307" s="321"/>
      <c r="C307" s="321"/>
      <c r="D307" s="321"/>
      <c r="E307" s="321"/>
      <c r="F307" s="330"/>
      <c r="G307" s="330"/>
      <c r="H307" s="331"/>
      <c r="I307" s="331"/>
      <c r="J307" s="331"/>
      <c r="K307" s="331"/>
      <c r="L307" s="341"/>
      <c r="M307" s="341"/>
      <c r="N307" s="342"/>
      <c r="O307" s="342"/>
      <c r="P307" s="342"/>
      <c r="Q307" s="342"/>
      <c r="R307" s="354"/>
      <c r="S307" s="354"/>
      <c r="T307" s="321"/>
      <c r="U307" s="321"/>
      <c r="V307" s="321"/>
      <c r="W307" s="321"/>
    </row>
    <row r="308" spans="1:23" s="4" customFormat="1" ht="15">
      <c r="A308" s="321"/>
      <c r="B308" s="321"/>
      <c r="C308" s="321"/>
      <c r="D308" s="321"/>
      <c r="E308" s="321"/>
      <c r="F308" s="331"/>
      <c r="G308" s="331"/>
      <c r="H308" s="331"/>
      <c r="I308" s="331"/>
      <c r="J308" s="331"/>
      <c r="K308" s="331"/>
      <c r="L308" s="342"/>
      <c r="M308" s="342"/>
      <c r="N308" s="342"/>
      <c r="O308" s="342"/>
      <c r="P308" s="342"/>
      <c r="Q308" s="342"/>
      <c r="R308" s="321"/>
      <c r="S308" s="321"/>
      <c r="T308" s="321"/>
      <c r="U308" s="321"/>
      <c r="V308" s="321"/>
      <c r="W308" s="321"/>
    </row>
    <row r="309" spans="1:23" s="4" customFormat="1" ht="15">
      <c r="A309" s="321"/>
      <c r="B309" s="321"/>
      <c r="C309" s="321"/>
      <c r="D309" s="321"/>
      <c r="E309" s="321"/>
      <c r="F309" s="331"/>
      <c r="G309" s="331"/>
      <c r="H309" s="331"/>
      <c r="I309" s="331"/>
      <c r="J309" s="331"/>
      <c r="K309" s="331"/>
      <c r="L309" s="342"/>
      <c r="M309" s="342"/>
      <c r="N309" s="342"/>
      <c r="O309" s="342"/>
      <c r="P309" s="342"/>
      <c r="Q309" s="342"/>
      <c r="R309" s="321"/>
      <c r="S309" s="321"/>
      <c r="T309" s="321"/>
      <c r="U309" s="321"/>
      <c r="V309" s="321"/>
      <c r="W309" s="321"/>
    </row>
    <row r="310" spans="1:23" s="4" customFormat="1" ht="15">
      <c r="A310" s="321"/>
      <c r="B310" s="321"/>
      <c r="C310" s="321"/>
      <c r="D310" s="321"/>
      <c r="E310" s="321"/>
      <c r="F310" s="331"/>
      <c r="G310" s="331"/>
      <c r="H310" s="331"/>
      <c r="I310" s="331"/>
      <c r="J310" s="331"/>
      <c r="K310" s="331"/>
      <c r="L310" s="342"/>
      <c r="M310" s="342"/>
      <c r="N310" s="342"/>
      <c r="O310" s="342"/>
      <c r="P310" s="342"/>
      <c r="Q310" s="342"/>
      <c r="R310" s="321"/>
      <c r="S310" s="321"/>
      <c r="T310" s="321"/>
      <c r="U310" s="321"/>
      <c r="V310" s="321"/>
      <c r="W310" s="321"/>
    </row>
    <row r="311" spans="1:23" s="4" customFormat="1" ht="15">
      <c r="A311" s="321"/>
      <c r="B311" s="321"/>
      <c r="C311" s="321"/>
      <c r="D311" s="321"/>
      <c r="E311" s="321"/>
      <c r="F311" s="331"/>
      <c r="G311" s="331"/>
      <c r="H311" s="331"/>
      <c r="I311" s="331"/>
      <c r="J311" s="331"/>
      <c r="K311" s="331"/>
      <c r="L311" s="342"/>
      <c r="M311" s="342"/>
      <c r="N311" s="342"/>
      <c r="O311" s="342"/>
      <c r="P311" s="342"/>
      <c r="Q311" s="342"/>
      <c r="R311" s="321"/>
      <c r="S311" s="321"/>
      <c r="T311" s="321"/>
      <c r="U311" s="321"/>
      <c r="V311" s="321"/>
      <c r="W311" s="321"/>
    </row>
    <row r="312" spans="1:23" s="4" customFormat="1" ht="15">
      <c r="A312" s="321"/>
      <c r="B312" s="321"/>
      <c r="C312" s="321"/>
      <c r="D312" s="321"/>
      <c r="E312" s="321"/>
      <c r="F312" s="331"/>
      <c r="G312" s="331"/>
      <c r="H312" s="331"/>
      <c r="I312" s="331"/>
      <c r="J312" s="331"/>
      <c r="K312" s="331"/>
      <c r="L312" s="342"/>
      <c r="M312" s="342"/>
      <c r="N312" s="342"/>
      <c r="O312" s="342"/>
      <c r="P312" s="342"/>
      <c r="Q312" s="342"/>
      <c r="R312" s="321"/>
      <c r="S312" s="321"/>
      <c r="T312" s="321"/>
      <c r="U312" s="321"/>
      <c r="V312" s="321"/>
      <c r="W312" s="321"/>
    </row>
    <row r="313" spans="1:23" s="4" customFormat="1" ht="15">
      <c r="A313" s="321"/>
      <c r="B313" s="321"/>
      <c r="C313" s="321"/>
      <c r="D313" s="321"/>
      <c r="E313" s="321"/>
      <c r="F313" s="331"/>
      <c r="G313" s="331"/>
      <c r="H313" s="331"/>
      <c r="I313" s="331"/>
      <c r="J313" s="331"/>
      <c r="K313" s="331"/>
      <c r="L313" s="342"/>
      <c r="M313" s="342"/>
      <c r="N313" s="342"/>
      <c r="O313" s="342"/>
      <c r="P313" s="342"/>
      <c r="Q313" s="342"/>
      <c r="R313" s="321"/>
      <c r="S313" s="321"/>
      <c r="T313" s="321"/>
      <c r="U313" s="321"/>
      <c r="V313" s="321"/>
      <c r="W313" s="321"/>
    </row>
    <row r="314" spans="1:23" s="4" customFormat="1" ht="15">
      <c r="A314" s="321"/>
      <c r="B314" s="321"/>
      <c r="C314" s="321"/>
      <c r="D314" s="321"/>
      <c r="E314" s="321"/>
      <c r="F314" s="331"/>
      <c r="G314" s="331"/>
      <c r="H314" s="331"/>
      <c r="I314" s="331"/>
      <c r="J314" s="331"/>
      <c r="K314" s="331"/>
      <c r="L314" s="342"/>
      <c r="M314" s="342"/>
      <c r="N314" s="342"/>
      <c r="O314" s="342"/>
      <c r="P314" s="342"/>
      <c r="Q314" s="342"/>
      <c r="R314" s="321"/>
      <c r="S314" s="321"/>
      <c r="T314" s="321"/>
      <c r="U314" s="321"/>
      <c r="V314" s="321"/>
      <c r="W314" s="321"/>
    </row>
    <row r="315" spans="1:23" s="4" customFormat="1" ht="15">
      <c r="A315" s="321"/>
      <c r="B315" s="321"/>
      <c r="C315" s="321"/>
      <c r="D315" s="321"/>
      <c r="E315" s="321"/>
      <c r="F315" s="331"/>
      <c r="G315" s="331"/>
      <c r="H315" s="331"/>
      <c r="I315" s="331"/>
      <c r="J315" s="331"/>
      <c r="K315" s="331"/>
      <c r="L315" s="342"/>
      <c r="M315" s="342"/>
      <c r="N315" s="342"/>
      <c r="O315" s="342"/>
      <c r="P315" s="342"/>
      <c r="Q315" s="342"/>
      <c r="R315" s="321"/>
      <c r="S315" s="321"/>
      <c r="T315" s="321"/>
      <c r="U315" s="321"/>
      <c r="V315" s="321"/>
      <c r="W315" s="321"/>
    </row>
    <row r="316" spans="1:23" s="4" customFormat="1" ht="15">
      <c r="A316" s="321"/>
      <c r="B316" s="321"/>
      <c r="C316" s="321"/>
      <c r="D316" s="321"/>
      <c r="E316" s="321"/>
      <c r="F316" s="331"/>
      <c r="G316" s="331"/>
      <c r="H316" s="331"/>
      <c r="I316" s="331"/>
      <c r="J316" s="331"/>
      <c r="K316" s="331"/>
      <c r="L316" s="342"/>
      <c r="M316" s="342"/>
      <c r="N316" s="342"/>
      <c r="O316" s="342"/>
      <c r="P316" s="342"/>
      <c r="Q316" s="342"/>
      <c r="R316" s="321"/>
      <c r="S316" s="321"/>
      <c r="T316" s="321"/>
      <c r="U316" s="321"/>
      <c r="V316" s="321"/>
      <c r="W316" s="321"/>
    </row>
    <row r="317" spans="1:23" s="4" customFormat="1" ht="15">
      <c r="A317" s="321"/>
      <c r="B317" s="321"/>
      <c r="C317" s="321"/>
      <c r="D317" s="321"/>
      <c r="E317" s="321"/>
      <c r="F317" s="331"/>
      <c r="G317" s="331"/>
      <c r="H317" s="331"/>
      <c r="I317" s="331"/>
      <c r="J317" s="331"/>
      <c r="K317" s="331"/>
      <c r="L317" s="342"/>
      <c r="M317" s="342"/>
      <c r="N317" s="342"/>
      <c r="O317" s="342"/>
      <c r="P317" s="342"/>
      <c r="Q317" s="342"/>
      <c r="R317" s="321"/>
      <c r="S317" s="321"/>
      <c r="T317" s="321"/>
      <c r="U317" s="321"/>
      <c r="V317" s="321"/>
      <c r="W317" s="321"/>
    </row>
    <row r="318" spans="1:23" s="4" customFormat="1" ht="15">
      <c r="A318" s="321"/>
      <c r="B318" s="321"/>
      <c r="C318" s="321"/>
      <c r="D318" s="321"/>
      <c r="E318" s="321"/>
      <c r="F318" s="331"/>
      <c r="G318" s="331"/>
      <c r="H318" s="331"/>
      <c r="I318" s="331"/>
      <c r="J318" s="331"/>
      <c r="K318" s="331"/>
      <c r="L318" s="342"/>
      <c r="M318" s="342"/>
      <c r="N318" s="342"/>
      <c r="O318" s="342"/>
      <c r="P318" s="342"/>
      <c r="Q318" s="342"/>
      <c r="R318" s="321"/>
      <c r="S318" s="321"/>
      <c r="T318" s="321"/>
      <c r="U318" s="321"/>
      <c r="V318" s="321"/>
      <c r="W318" s="321"/>
    </row>
    <row r="319" spans="1:23" s="4" customFormat="1" ht="15">
      <c r="A319" s="321"/>
      <c r="B319" s="321"/>
      <c r="C319" s="321"/>
      <c r="D319" s="321"/>
      <c r="E319" s="321"/>
      <c r="F319" s="331"/>
      <c r="G319" s="331"/>
      <c r="H319" s="331"/>
      <c r="I319" s="331"/>
      <c r="J319" s="331"/>
      <c r="K319" s="331"/>
      <c r="L319" s="342"/>
      <c r="M319" s="342"/>
      <c r="N319" s="342"/>
      <c r="O319" s="342"/>
      <c r="P319" s="342"/>
      <c r="Q319" s="342"/>
      <c r="R319" s="321"/>
      <c r="S319" s="321"/>
      <c r="T319" s="321"/>
      <c r="U319" s="321"/>
      <c r="V319" s="321"/>
      <c r="W319" s="321"/>
    </row>
    <row r="320" spans="1:23" s="4" customFormat="1" ht="15">
      <c r="A320" s="321"/>
      <c r="B320" s="321"/>
      <c r="C320" s="321"/>
      <c r="D320" s="321"/>
      <c r="E320" s="321"/>
      <c r="F320" s="331"/>
      <c r="G320" s="331"/>
      <c r="H320" s="331"/>
      <c r="I320" s="331"/>
      <c r="J320" s="331"/>
      <c r="K320" s="331"/>
      <c r="L320" s="342"/>
      <c r="M320" s="342"/>
      <c r="N320" s="342"/>
      <c r="O320" s="342"/>
      <c r="P320" s="342"/>
      <c r="Q320" s="342"/>
      <c r="R320" s="321"/>
      <c r="S320" s="321"/>
      <c r="T320" s="321"/>
      <c r="U320" s="321"/>
      <c r="V320" s="321"/>
      <c r="W320" s="321"/>
    </row>
    <row r="321" spans="1:23" s="4" customFormat="1" ht="15">
      <c r="A321" s="321"/>
      <c r="B321" s="321"/>
      <c r="C321" s="321"/>
      <c r="D321" s="321"/>
      <c r="E321" s="321"/>
      <c r="F321" s="331"/>
      <c r="G321" s="331"/>
      <c r="H321" s="331"/>
      <c r="I321" s="331"/>
      <c r="J321" s="331"/>
      <c r="K321" s="331"/>
      <c r="L321" s="342"/>
      <c r="M321" s="342"/>
      <c r="N321" s="342"/>
      <c r="O321" s="342"/>
      <c r="P321" s="342"/>
      <c r="Q321" s="342"/>
      <c r="R321" s="321"/>
      <c r="S321" s="321"/>
      <c r="T321" s="321"/>
      <c r="U321" s="321"/>
      <c r="V321" s="321"/>
      <c r="W321" s="321"/>
    </row>
    <row r="322" spans="1:23" s="4" customFormat="1" ht="15">
      <c r="A322" s="321"/>
      <c r="B322" s="321"/>
      <c r="C322" s="321"/>
      <c r="D322" s="321"/>
      <c r="E322" s="321"/>
      <c r="F322" s="331"/>
      <c r="G322" s="331"/>
      <c r="H322" s="331"/>
      <c r="I322" s="331"/>
      <c r="J322" s="331"/>
      <c r="K322" s="331"/>
      <c r="L322" s="342"/>
      <c r="M322" s="342"/>
      <c r="N322" s="342"/>
      <c r="O322" s="342"/>
      <c r="P322" s="342"/>
      <c r="Q322" s="342"/>
      <c r="R322" s="321"/>
      <c r="S322" s="321"/>
      <c r="T322" s="321"/>
      <c r="U322" s="321"/>
      <c r="V322" s="321"/>
      <c r="W322" s="321"/>
    </row>
    <row r="323" spans="1:23" s="4" customFormat="1" ht="15">
      <c r="A323" s="321"/>
      <c r="B323" s="321"/>
      <c r="C323" s="321"/>
      <c r="D323" s="321"/>
      <c r="E323" s="321"/>
      <c r="F323" s="331"/>
      <c r="G323" s="331"/>
      <c r="H323" s="331"/>
      <c r="I323" s="331"/>
      <c r="J323" s="331"/>
      <c r="K323" s="331"/>
      <c r="L323" s="342"/>
      <c r="M323" s="342"/>
      <c r="N323" s="342"/>
      <c r="O323" s="342"/>
      <c r="P323" s="342"/>
      <c r="Q323" s="342"/>
      <c r="R323" s="321"/>
      <c r="S323" s="321"/>
      <c r="T323" s="321"/>
      <c r="U323" s="321"/>
      <c r="V323" s="321"/>
      <c r="W323" s="321"/>
    </row>
    <row r="324" spans="1:23" s="4" customFormat="1" ht="15">
      <c r="A324" s="321"/>
      <c r="B324" s="321"/>
      <c r="C324" s="321"/>
      <c r="D324" s="321"/>
      <c r="E324" s="321"/>
      <c r="F324" s="331"/>
      <c r="G324" s="331"/>
      <c r="H324" s="331"/>
      <c r="I324" s="331"/>
      <c r="J324" s="331"/>
      <c r="K324" s="331"/>
      <c r="L324" s="342"/>
      <c r="M324" s="342"/>
      <c r="N324" s="342"/>
      <c r="O324" s="342"/>
      <c r="P324" s="342"/>
      <c r="Q324" s="342"/>
      <c r="R324" s="321"/>
      <c r="S324" s="321"/>
      <c r="T324" s="321"/>
      <c r="U324" s="321"/>
      <c r="V324" s="321"/>
      <c r="W324" s="321"/>
    </row>
    <row r="325" spans="1:23" s="4" customFormat="1" ht="15">
      <c r="A325" s="321"/>
      <c r="B325" s="321"/>
      <c r="C325" s="321"/>
      <c r="D325" s="321"/>
      <c r="E325" s="321"/>
      <c r="F325" s="331"/>
      <c r="G325" s="331"/>
      <c r="H325" s="331"/>
      <c r="I325" s="331"/>
      <c r="J325" s="331"/>
      <c r="K325" s="331"/>
      <c r="L325" s="342"/>
      <c r="M325" s="342"/>
      <c r="N325" s="342"/>
      <c r="O325" s="342"/>
      <c r="P325" s="342"/>
      <c r="Q325" s="342"/>
      <c r="R325" s="321"/>
      <c r="S325" s="321"/>
      <c r="T325" s="321"/>
      <c r="U325" s="321"/>
      <c r="V325" s="321"/>
      <c r="W325" s="321"/>
    </row>
    <row r="326" spans="1:23" s="4" customFormat="1" ht="15">
      <c r="A326" s="321"/>
      <c r="B326" s="321"/>
      <c r="C326" s="321"/>
      <c r="D326" s="321"/>
      <c r="E326" s="321"/>
      <c r="F326" s="331"/>
      <c r="G326" s="331"/>
      <c r="H326" s="331"/>
      <c r="I326" s="331"/>
      <c r="J326" s="331"/>
      <c r="K326" s="331"/>
      <c r="L326" s="342"/>
      <c r="M326" s="342"/>
      <c r="N326" s="342"/>
      <c r="O326" s="342"/>
      <c r="P326" s="342"/>
      <c r="Q326" s="342"/>
      <c r="R326" s="321"/>
      <c r="S326" s="321"/>
      <c r="T326" s="321"/>
      <c r="U326" s="321"/>
      <c r="V326" s="321"/>
      <c r="W326" s="321"/>
    </row>
    <row r="327" spans="1:23" s="4" customFormat="1" ht="15">
      <c r="A327" s="321"/>
      <c r="B327" s="321"/>
      <c r="C327" s="321"/>
      <c r="D327" s="321"/>
      <c r="E327" s="321"/>
      <c r="F327" s="331"/>
      <c r="G327" s="331"/>
      <c r="H327" s="331"/>
      <c r="I327" s="331"/>
      <c r="J327" s="331"/>
      <c r="K327" s="331"/>
      <c r="L327" s="342"/>
      <c r="M327" s="342"/>
      <c r="N327" s="342"/>
      <c r="O327" s="342"/>
      <c r="P327" s="342"/>
      <c r="Q327" s="342"/>
      <c r="R327" s="321"/>
      <c r="S327" s="321"/>
      <c r="T327" s="321"/>
      <c r="U327" s="321"/>
      <c r="V327" s="321"/>
      <c r="W327" s="321"/>
    </row>
    <row r="328" spans="1:23" s="4" customFormat="1" ht="15">
      <c r="A328" s="321"/>
      <c r="B328" s="321"/>
      <c r="C328" s="321"/>
      <c r="D328" s="321"/>
      <c r="E328" s="321"/>
      <c r="F328" s="331"/>
      <c r="G328" s="331"/>
      <c r="H328" s="331"/>
      <c r="I328" s="331"/>
      <c r="J328" s="331"/>
      <c r="K328" s="331"/>
      <c r="L328" s="342"/>
      <c r="M328" s="342"/>
      <c r="N328" s="342"/>
      <c r="O328" s="342"/>
      <c r="P328" s="342"/>
      <c r="Q328" s="342"/>
      <c r="R328" s="321"/>
      <c r="S328" s="321"/>
      <c r="T328" s="321"/>
      <c r="U328" s="321"/>
      <c r="V328" s="321"/>
      <c r="W328" s="321"/>
    </row>
    <row r="329" spans="1:23" s="4" customFormat="1" ht="15">
      <c r="A329" s="321"/>
      <c r="B329" s="321"/>
      <c r="C329" s="321"/>
      <c r="D329" s="321"/>
      <c r="E329" s="321"/>
      <c r="F329" s="331"/>
      <c r="G329" s="331"/>
      <c r="H329" s="331"/>
      <c r="I329" s="331"/>
      <c r="J329" s="331"/>
      <c r="K329" s="331"/>
      <c r="L329" s="342"/>
      <c r="M329" s="342"/>
      <c r="N329" s="342"/>
      <c r="O329" s="342"/>
      <c r="P329" s="342"/>
      <c r="Q329" s="342"/>
      <c r="R329" s="321"/>
      <c r="S329" s="321"/>
      <c r="T329" s="321"/>
      <c r="U329" s="321"/>
      <c r="V329" s="321"/>
      <c r="W329" s="321"/>
    </row>
    <row r="330" spans="1:23" s="4" customFormat="1" ht="15">
      <c r="A330" s="321"/>
      <c r="B330" s="321"/>
      <c r="C330" s="321"/>
      <c r="D330" s="321"/>
      <c r="E330" s="321"/>
      <c r="F330" s="331"/>
      <c r="G330" s="331"/>
      <c r="H330" s="331"/>
      <c r="I330" s="331"/>
      <c r="J330" s="331"/>
      <c r="K330" s="331"/>
      <c r="L330" s="342"/>
      <c r="M330" s="342"/>
      <c r="N330" s="342"/>
      <c r="O330" s="342"/>
      <c r="P330" s="342"/>
      <c r="Q330" s="342"/>
      <c r="R330" s="321"/>
      <c r="S330" s="321"/>
      <c r="T330" s="321"/>
      <c r="U330" s="321"/>
      <c r="V330" s="321"/>
      <c r="W330" s="321"/>
    </row>
    <row r="331" spans="1:23" s="4" customFormat="1" ht="15">
      <c r="A331" s="321"/>
      <c r="B331" s="321"/>
      <c r="C331" s="321"/>
      <c r="D331" s="321"/>
      <c r="E331" s="321"/>
      <c r="F331" s="331"/>
      <c r="G331" s="331"/>
      <c r="H331" s="331"/>
      <c r="I331" s="331"/>
      <c r="J331" s="331"/>
      <c r="K331" s="331"/>
      <c r="L331" s="342"/>
      <c r="M331" s="342"/>
      <c r="N331" s="342"/>
      <c r="O331" s="342"/>
      <c r="P331" s="342"/>
      <c r="Q331" s="342"/>
      <c r="R331" s="321"/>
      <c r="S331" s="321"/>
      <c r="T331" s="321"/>
      <c r="U331" s="321"/>
      <c r="V331" s="321"/>
      <c r="W331" s="321"/>
    </row>
    <row r="332" spans="1:23" s="4" customFormat="1" ht="15">
      <c r="A332" s="321"/>
      <c r="B332" s="321"/>
      <c r="C332" s="321"/>
      <c r="D332" s="321"/>
      <c r="E332" s="321"/>
      <c r="F332" s="331"/>
      <c r="G332" s="331"/>
      <c r="H332" s="331"/>
      <c r="I332" s="331"/>
      <c r="J332" s="331"/>
      <c r="K332" s="331"/>
      <c r="L332" s="342"/>
      <c r="M332" s="342"/>
      <c r="N332" s="342"/>
      <c r="O332" s="342"/>
      <c r="P332" s="342"/>
      <c r="Q332" s="342"/>
      <c r="R332" s="321"/>
      <c r="S332" s="321"/>
      <c r="T332" s="321"/>
      <c r="U332" s="321"/>
      <c r="V332" s="321"/>
      <c r="W332" s="321"/>
    </row>
    <row r="333" spans="1:23" s="4" customFormat="1" ht="15">
      <c r="A333" s="321"/>
      <c r="B333" s="321"/>
      <c r="C333" s="321"/>
      <c r="D333" s="321"/>
      <c r="E333" s="321"/>
      <c r="F333" s="331"/>
      <c r="G333" s="331"/>
      <c r="H333" s="331"/>
      <c r="I333" s="331"/>
      <c r="J333" s="331"/>
      <c r="K333" s="331"/>
      <c r="L333" s="342"/>
      <c r="M333" s="342"/>
      <c r="N333" s="342"/>
      <c r="O333" s="342"/>
      <c r="P333" s="342"/>
      <c r="Q333" s="342"/>
      <c r="R333" s="321"/>
      <c r="S333" s="321"/>
      <c r="T333" s="321"/>
      <c r="U333" s="321"/>
      <c r="V333" s="321"/>
      <c r="W333" s="321"/>
    </row>
    <row r="334" spans="1:23" s="4" customFormat="1" ht="15">
      <c r="A334" s="321"/>
      <c r="B334" s="321"/>
      <c r="C334" s="321"/>
      <c r="D334" s="321"/>
      <c r="E334" s="321"/>
      <c r="F334" s="331"/>
      <c r="G334" s="331"/>
      <c r="H334" s="331"/>
      <c r="I334" s="331"/>
      <c r="J334" s="331"/>
      <c r="K334" s="331"/>
      <c r="L334" s="342"/>
      <c r="M334" s="342"/>
      <c r="N334" s="342"/>
      <c r="O334" s="342"/>
      <c r="P334" s="342"/>
      <c r="Q334" s="342"/>
      <c r="R334" s="321"/>
      <c r="S334" s="321"/>
      <c r="T334" s="321"/>
      <c r="U334" s="321"/>
      <c r="V334" s="321"/>
      <c r="W334" s="321"/>
    </row>
    <row r="335" spans="1:23" s="4" customFormat="1" ht="15">
      <c r="A335" s="321"/>
      <c r="B335" s="321"/>
      <c r="C335" s="321"/>
      <c r="D335" s="321"/>
      <c r="E335" s="321"/>
      <c r="F335" s="331"/>
      <c r="G335" s="331"/>
      <c r="H335" s="331"/>
      <c r="I335" s="331"/>
      <c r="J335" s="331"/>
      <c r="K335" s="331"/>
      <c r="L335" s="342"/>
      <c r="M335" s="342"/>
      <c r="N335" s="342"/>
      <c r="O335" s="342"/>
      <c r="P335" s="342"/>
      <c r="Q335" s="342"/>
      <c r="R335" s="321"/>
      <c r="S335" s="321"/>
      <c r="T335" s="321"/>
      <c r="U335" s="321"/>
      <c r="V335" s="321"/>
      <c r="W335" s="321"/>
    </row>
    <row r="336" spans="1:23" s="4" customFormat="1" ht="15">
      <c r="A336" s="321"/>
      <c r="B336" s="321"/>
      <c r="C336" s="321"/>
      <c r="D336" s="321"/>
      <c r="E336" s="321"/>
      <c r="F336" s="331"/>
      <c r="G336" s="331"/>
      <c r="H336" s="331"/>
      <c r="I336" s="331"/>
      <c r="J336" s="331"/>
      <c r="K336" s="331"/>
      <c r="L336" s="342"/>
      <c r="M336" s="342"/>
      <c r="N336" s="342"/>
      <c r="O336" s="342"/>
      <c r="P336" s="342"/>
      <c r="Q336" s="342"/>
      <c r="R336" s="321"/>
      <c r="S336" s="321"/>
      <c r="T336" s="321"/>
      <c r="U336" s="321"/>
      <c r="V336" s="321"/>
      <c r="W336" s="321"/>
    </row>
    <row r="337" spans="1:23" s="4" customFormat="1" ht="15">
      <c r="A337" s="321"/>
      <c r="B337" s="321"/>
      <c r="C337" s="321"/>
      <c r="D337" s="321"/>
      <c r="E337" s="321"/>
      <c r="F337" s="331"/>
      <c r="G337" s="331"/>
      <c r="H337" s="331"/>
      <c r="I337" s="331"/>
      <c r="J337" s="331"/>
      <c r="K337" s="331"/>
      <c r="L337" s="342"/>
      <c r="M337" s="342"/>
      <c r="N337" s="342"/>
      <c r="O337" s="342"/>
      <c r="P337" s="342"/>
      <c r="Q337" s="342"/>
      <c r="R337" s="321"/>
      <c r="S337" s="321"/>
      <c r="T337" s="321"/>
      <c r="U337" s="321"/>
      <c r="V337" s="321"/>
      <c r="W337" s="321"/>
    </row>
    <row r="338" spans="1:23" s="4" customFormat="1" ht="15">
      <c r="A338" s="321"/>
      <c r="B338" s="321"/>
      <c r="C338" s="321"/>
      <c r="D338" s="321"/>
      <c r="E338" s="321"/>
      <c r="F338" s="331"/>
      <c r="G338" s="331"/>
      <c r="H338" s="331"/>
      <c r="I338" s="331"/>
      <c r="J338" s="331"/>
      <c r="K338" s="331"/>
      <c r="L338" s="342"/>
      <c r="M338" s="342"/>
      <c r="N338" s="342"/>
      <c r="O338" s="342"/>
      <c r="P338" s="342"/>
      <c r="Q338" s="342"/>
      <c r="R338" s="321"/>
      <c r="S338" s="321"/>
      <c r="T338" s="321"/>
      <c r="U338" s="321"/>
      <c r="V338" s="321"/>
      <c r="W338" s="321"/>
    </row>
    <row r="339" spans="1:23" s="4" customFormat="1" ht="15">
      <c r="A339" s="321"/>
      <c r="B339" s="321"/>
      <c r="C339" s="321"/>
      <c r="D339" s="321"/>
      <c r="E339" s="321"/>
      <c r="F339" s="331"/>
      <c r="G339" s="331"/>
      <c r="H339" s="331"/>
      <c r="I339" s="331"/>
      <c r="J339" s="331"/>
      <c r="K339" s="331"/>
      <c r="L339" s="342"/>
      <c r="M339" s="342"/>
      <c r="N339" s="342"/>
      <c r="O339" s="342"/>
      <c r="P339" s="342"/>
      <c r="Q339" s="342"/>
      <c r="R339" s="321"/>
      <c r="S339" s="321"/>
      <c r="T339" s="321"/>
      <c r="U339" s="321"/>
      <c r="V339" s="321"/>
      <c r="W339" s="321"/>
    </row>
    <row r="340" spans="1:23" s="4" customFormat="1" ht="15">
      <c r="A340" s="321"/>
      <c r="B340" s="321"/>
      <c r="C340" s="321"/>
      <c r="D340" s="321"/>
      <c r="E340" s="321"/>
      <c r="F340" s="331"/>
      <c r="G340" s="331"/>
      <c r="H340" s="331"/>
      <c r="I340" s="331"/>
      <c r="J340" s="331"/>
      <c r="K340" s="331"/>
      <c r="L340" s="342"/>
      <c r="M340" s="342"/>
      <c r="N340" s="342"/>
      <c r="O340" s="342"/>
      <c r="P340" s="342"/>
      <c r="Q340" s="342"/>
      <c r="R340" s="321"/>
      <c r="S340" s="321"/>
      <c r="T340" s="321"/>
      <c r="U340" s="321"/>
      <c r="V340" s="321"/>
      <c r="W340" s="321"/>
    </row>
    <row r="341" spans="1:23" s="4" customFormat="1" ht="15">
      <c r="A341" s="321"/>
      <c r="B341" s="321"/>
      <c r="C341" s="321"/>
      <c r="D341" s="321"/>
      <c r="E341" s="321"/>
      <c r="F341" s="331"/>
      <c r="G341" s="331"/>
      <c r="H341" s="331"/>
      <c r="I341" s="331"/>
      <c r="J341" s="331"/>
      <c r="K341" s="331"/>
      <c r="L341" s="342"/>
      <c r="M341" s="342"/>
      <c r="N341" s="342"/>
      <c r="O341" s="342"/>
      <c r="P341" s="342"/>
      <c r="Q341" s="342"/>
      <c r="R341" s="321"/>
      <c r="S341" s="321"/>
      <c r="T341" s="321"/>
      <c r="U341" s="321"/>
      <c r="V341" s="321"/>
      <c r="W341" s="321"/>
    </row>
    <row r="342" spans="1:23" s="4" customFormat="1" ht="15">
      <c r="A342" s="321"/>
      <c r="B342" s="321"/>
      <c r="C342" s="321"/>
      <c r="D342" s="321"/>
      <c r="E342" s="321"/>
      <c r="F342" s="331"/>
      <c r="G342" s="331"/>
      <c r="H342" s="331"/>
      <c r="I342" s="331"/>
      <c r="J342" s="331"/>
      <c r="K342" s="331"/>
      <c r="L342" s="342"/>
      <c r="M342" s="342"/>
      <c r="N342" s="342"/>
      <c r="O342" s="342"/>
      <c r="P342" s="342"/>
      <c r="Q342" s="342"/>
      <c r="R342" s="321"/>
      <c r="S342" s="321"/>
      <c r="T342" s="321"/>
      <c r="U342" s="321"/>
      <c r="V342" s="321"/>
      <c r="W342" s="321"/>
    </row>
    <row r="343" spans="1:23" s="4" customFormat="1" ht="15">
      <c r="A343" s="321"/>
      <c r="B343" s="321"/>
      <c r="C343" s="321"/>
      <c r="D343" s="321"/>
      <c r="E343" s="321"/>
      <c r="F343" s="331"/>
      <c r="G343" s="331"/>
      <c r="H343" s="331"/>
      <c r="I343" s="331"/>
      <c r="J343" s="331"/>
      <c r="K343" s="331"/>
      <c r="L343" s="342"/>
      <c r="M343" s="342"/>
      <c r="N343" s="342"/>
      <c r="O343" s="342"/>
      <c r="P343" s="342"/>
      <c r="Q343" s="342"/>
      <c r="R343" s="321"/>
      <c r="S343" s="321"/>
      <c r="T343" s="321"/>
      <c r="U343" s="321"/>
      <c r="V343" s="321"/>
      <c r="W343" s="321"/>
    </row>
    <row r="344" spans="1:23" s="4" customFormat="1" ht="15">
      <c r="A344" s="321"/>
      <c r="B344" s="321"/>
      <c r="C344" s="321"/>
      <c r="D344" s="321"/>
      <c r="E344" s="321"/>
      <c r="F344" s="331"/>
      <c r="G344" s="331"/>
      <c r="H344" s="331"/>
      <c r="I344" s="331"/>
      <c r="J344" s="331"/>
      <c r="K344" s="331"/>
      <c r="L344" s="342"/>
      <c r="M344" s="342"/>
      <c r="N344" s="342"/>
      <c r="O344" s="342"/>
      <c r="P344" s="342"/>
      <c r="Q344" s="342"/>
      <c r="R344" s="321"/>
      <c r="S344" s="321"/>
      <c r="T344" s="321"/>
      <c r="U344" s="321"/>
      <c r="V344" s="321"/>
      <c r="W344" s="321"/>
    </row>
    <row r="345" spans="1:23" s="4" customFormat="1" ht="15">
      <c r="A345" s="321"/>
      <c r="B345" s="321"/>
      <c r="C345" s="321"/>
      <c r="D345" s="321"/>
      <c r="E345" s="321"/>
      <c r="F345" s="331"/>
      <c r="G345" s="331"/>
      <c r="H345" s="331"/>
      <c r="I345" s="331"/>
      <c r="J345" s="331"/>
      <c r="K345" s="331"/>
      <c r="L345" s="342"/>
      <c r="M345" s="342"/>
      <c r="N345" s="342"/>
      <c r="O345" s="342"/>
      <c r="P345" s="342"/>
      <c r="Q345" s="342"/>
      <c r="R345" s="321"/>
      <c r="S345" s="321"/>
      <c r="T345" s="321"/>
      <c r="U345" s="321"/>
      <c r="V345" s="321"/>
      <c r="W345" s="321"/>
    </row>
    <row r="346" spans="1:23" s="4" customFormat="1" ht="15">
      <c r="A346" s="321"/>
      <c r="B346" s="321"/>
      <c r="C346" s="321"/>
      <c r="D346" s="321"/>
      <c r="E346" s="321"/>
      <c r="F346" s="331"/>
      <c r="G346" s="331"/>
      <c r="H346" s="331"/>
      <c r="I346" s="331"/>
      <c r="J346" s="331"/>
      <c r="K346" s="331"/>
      <c r="L346" s="342"/>
      <c r="M346" s="342"/>
      <c r="N346" s="342"/>
      <c r="O346" s="342"/>
      <c r="P346" s="342"/>
      <c r="Q346" s="342"/>
      <c r="R346" s="321"/>
      <c r="S346" s="321"/>
      <c r="T346" s="321"/>
      <c r="U346" s="321"/>
      <c r="V346" s="321"/>
      <c r="W346" s="321"/>
    </row>
    <row r="347" spans="1:23" s="4" customFormat="1" ht="15">
      <c r="A347" s="321"/>
      <c r="B347" s="321"/>
      <c r="C347" s="321"/>
      <c r="D347" s="321"/>
      <c r="E347" s="321"/>
      <c r="F347" s="331"/>
      <c r="G347" s="331"/>
      <c r="H347" s="331"/>
      <c r="I347" s="331"/>
      <c r="J347" s="331"/>
      <c r="K347" s="331"/>
      <c r="L347" s="342"/>
      <c r="M347" s="342"/>
      <c r="N347" s="342"/>
      <c r="O347" s="342"/>
      <c r="P347" s="342"/>
      <c r="Q347" s="342"/>
      <c r="R347" s="321"/>
      <c r="S347" s="321"/>
      <c r="T347" s="321"/>
      <c r="U347" s="321"/>
      <c r="V347" s="321"/>
      <c r="W347" s="321"/>
    </row>
    <row r="348" spans="1:23" s="4" customFormat="1" ht="15">
      <c r="A348" s="321"/>
      <c r="B348" s="321"/>
      <c r="C348" s="321"/>
      <c r="D348" s="321"/>
      <c r="E348" s="321"/>
      <c r="F348" s="331"/>
      <c r="G348" s="331"/>
      <c r="H348" s="331"/>
      <c r="I348" s="331"/>
      <c r="J348" s="331"/>
      <c r="K348" s="331"/>
      <c r="L348" s="342"/>
      <c r="M348" s="342"/>
      <c r="N348" s="342"/>
      <c r="O348" s="342"/>
      <c r="P348" s="342"/>
      <c r="Q348" s="342"/>
      <c r="R348" s="321"/>
      <c r="S348" s="321"/>
      <c r="T348" s="321"/>
      <c r="U348" s="321"/>
      <c r="V348" s="321"/>
      <c r="W348" s="321"/>
    </row>
    <row r="349" spans="1:23" s="4" customFormat="1" ht="15">
      <c r="A349" s="321"/>
      <c r="B349" s="321"/>
      <c r="C349" s="321"/>
      <c r="D349" s="321"/>
      <c r="E349" s="321"/>
      <c r="F349" s="331"/>
      <c r="G349" s="331"/>
      <c r="H349" s="331"/>
      <c r="I349" s="331"/>
      <c r="J349" s="331"/>
      <c r="K349" s="331"/>
      <c r="L349" s="342"/>
      <c r="M349" s="342"/>
      <c r="N349" s="342"/>
      <c r="O349" s="342"/>
      <c r="P349" s="342"/>
      <c r="Q349" s="342"/>
      <c r="R349" s="321"/>
      <c r="S349" s="321"/>
      <c r="T349" s="321"/>
      <c r="U349" s="321"/>
      <c r="V349" s="321"/>
      <c r="W349" s="321"/>
    </row>
    <row r="350" spans="1:23" s="4" customFormat="1" ht="15">
      <c r="A350" s="321"/>
      <c r="B350" s="321"/>
      <c r="C350" s="321"/>
      <c r="D350" s="321"/>
      <c r="E350" s="321"/>
      <c r="F350" s="331"/>
      <c r="G350" s="331"/>
      <c r="H350" s="331"/>
      <c r="I350" s="331"/>
      <c r="J350" s="331"/>
      <c r="K350" s="331"/>
      <c r="L350" s="342"/>
      <c r="M350" s="342"/>
      <c r="N350" s="342"/>
      <c r="O350" s="342"/>
      <c r="P350" s="342"/>
      <c r="Q350" s="342"/>
      <c r="R350" s="321"/>
      <c r="S350" s="321"/>
      <c r="T350" s="321"/>
      <c r="U350" s="321"/>
      <c r="V350" s="321"/>
      <c r="W350" s="321"/>
    </row>
    <row r="351" spans="1:23" s="4" customFormat="1" ht="15">
      <c r="A351" s="321"/>
      <c r="B351" s="321"/>
      <c r="C351" s="321"/>
      <c r="D351" s="321"/>
      <c r="E351" s="321"/>
      <c r="F351" s="331"/>
      <c r="G351" s="331"/>
      <c r="H351" s="331"/>
      <c r="I351" s="331"/>
      <c r="J351" s="331"/>
      <c r="K351" s="331"/>
      <c r="L351" s="342"/>
      <c r="M351" s="342"/>
      <c r="N351" s="342"/>
      <c r="O351" s="342"/>
      <c r="P351" s="342"/>
      <c r="Q351" s="342"/>
      <c r="R351" s="321"/>
      <c r="S351" s="321"/>
      <c r="T351" s="321"/>
      <c r="U351" s="321"/>
      <c r="V351" s="321"/>
      <c r="W351" s="321"/>
    </row>
    <row r="352" spans="1:23" s="4" customFormat="1" ht="15">
      <c r="A352" s="321"/>
      <c r="B352" s="321"/>
      <c r="C352" s="321"/>
      <c r="D352" s="321"/>
      <c r="E352" s="321"/>
      <c r="F352" s="331"/>
      <c r="G352" s="331"/>
      <c r="H352" s="331"/>
      <c r="I352" s="331"/>
      <c r="J352" s="331"/>
      <c r="K352" s="331"/>
      <c r="L352" s="342"/>
      <c r="M352" s="342"/>
      <c r="N352" s="342"/>
      <c r="O352" s="342"/>
      <c r="P352" s="342"/>
      <c r="Q352" s="342"/>
      <c r="R352" s="321"/>
      <c r="S352" s="321"/>
      <c r="T352" s="321"/>
      <c r="U352" s="321"/>
      <c r="V352" s="321"/>
      <c r="W352" s="321"/>
    </row>
    <row r="353" spans="1:23" s="4" customFormat="1" ht="15">
      <c r="A353" s="321"/>
      <c r="B353" s="321"/>
      <c r="C353" s="321"/>
      <c r="D353" s="321"/>
      <c r="E353" s="321"/>
      <c r="F353" s="331"/>
      <c r="G353" s="331"/>
      <c r="H353" s="331"/>
      <c r="I353" s="331"/>
      <c r="J353" s="331"/>
      <c r="K353" s="331"/>
      <c r="L353" s="342"/>
      <c r="M353" s="342"/>
      <c r="N353" s="342"/>
      <c r="O353" s="342"/>
      <c r="P353" s="342"/>
      <c r="Q353" s="342"/>
      <c r="R353" s="321"/>
      <c r="S353" s="321"/>
      <c r="T353" s="321"/>
      <c r="U353" s="321"/>
      <c r="V353" s="321"/>
      <c r="W353" s="321"/>
    </row>
    <row r="354" spans="1:23" s="4" customFormat="1" ht="15">
      <c r="A354" s="321"/>
      <c r="B354" s="321"/>
      <c r="C354" s="321"/>
      <c r="D354" s="321"/>
      <c r="E354" s="321"/>
      <c r="F354" s="331"/>
      <c r="G354" s="331"/>
      <c r="H354" s="331"/>
      <c r="I354" s="331"/>
      <c r="J354" s="331"/>
      <c r="K354" s="331"/>
      <c r="L354" s="342"/>
      <c r="M354" s="342"/>
      <c r="N354" s="342"/>
      <c r="O354" s="342"/>
      <c r="P354" s="342"/>
      <c r="Q354" s="342"/>
      <c r="R354" s="321"/>
      <c r="S354" s="321"/>
      <c r="T354" s="321"/>
      <c r="U354" s="321"/>
      <c r="V354" s="321"/>
      <c r="W354" s="321"/>
    </row>
    <row r="355" spans="1:23" s="4" customFormat="1" ht="15">
      <c r="A355" s="321"/>
      <c r="B355" s="321"/>
      <c r="C355" s="321"/>
      <c r="D355" s="321"/>
      <c r="E355" s="321"/>
      <c r="F355" s="331"/>
      <c r="G355" s="331"/>
      <c r="H355" s="331"/>
      <c r="I355" s="331"/>
      <c r="J355" s="331"/>
      <c r="K355" s="331"/>
      <c r="L355" s="342"/>
      <c r="M355" s="342"/>
      <c r="N355" s="342"/>
      <c r="O355" s="342"/>
      <c r="P355" s="342"/>
      <c r="Q355" s="342"/>
      <c r="R355" s="321"/>
      <c r="S355" s="321"/>
      <c r="T355" s="321"/>
      <c r="U355" s="321"/>
      <c r="V355" s="321"/>
      <c r="W355" s="321"/>
    </row>
    <row r="356" spans="1:23" s="4" customFormat="1" ht="15">
      <c r="A356" s="321"/>
      <c r="B356" s="321"/>
      <c r="C356" s="321"/>
      <c r="D356" s="321"/>
      <c r="E356" s="321"/>
      <c r="F356" s="331"/>
      <c r="G356" s="331"/>
      <c r="H356" s="331"/>
      <c r="I356" s="331"/>
      <c r="J356" s="331"/>
      <c r="K356" s="331"/>
      <c r="L356" s="342"/>
      <c r="M356" s="342"/>
      <c r="N356" s="342"/>
      <c r="O356" s="342"/>
      <c r="P356" s="342"/>
      <c r="Q356" s="342"/>
      <c r="R356" s="321"/>
      <c r="S356" s="321"/>
      <c r="T356" s="321"/>
      <c r="U356" s="321"/>
      <c r="V356" s="321"/>
      <c r="W356" s="321"/>
    </row>
    <row r="357" spans="1:23" s="4" customFormat="1" ht="15">
      <c r="A357" s="321"/>
      <c r="B357" s="321"/>
      <c r="C357" s="321"/>
      <c r="D357" s="321"/>
      <c r="E357" s="321"/>
      <c r="F357" s="331"/>
      <c r="G357" s="331"/>
      <c r="H357" s="331"/>
      <c r="I357" s="331"/>
      <c r="J357" s="331"/>
      <c r="K357" s="331"/>
      <c r="L357" s="342"/>
      <c r="M357" s="342"/>
      <c r="N357" s="342"/>
      <c r="O357" s="342"/>
      <c r="P357" s="342"/>
      <c r="Q357" s="342"/>
      <c r="R357" s="321"/>
      <c r="S357" s="321"/>
      <c r="T357" s="321"/>
      <c r="U357" s="321"/>
      <c r="V357" s="321"/>
      <c r="W357" s="321"/>
    </row>
    <row r="358" spans="1:23" s="4" customFormat="1" ht="15">
      <c r="A358" s="321"/>
      <c r="B358" s="321"/>
      <c r="C358" s="321"/>
      <c r="D358" s="321"/>
      <c r="E358" s="321"/>
      <c r="F358" s="331"/>
      <c r="G358" s="331"/>
      <c r="H358" s="331"/>
      <c r="I358" s="331"/>
      <c r="J358" s="331"/>
      <c r="K358" s="331"/>
      <c r="L358" s="342"/>
      <c r="M358" s="342"/>
      <c r="N358" s="342"/>
      <c r="O358" s="342"/>
      <c r="P358" s="342"/>
      <c r="Q358" s="342"/>
      <c r="R358" s="321"/>
      <c r="S358" s="321"/>
      <c r="T358" s="321"/>
      <c r="U358" s="321"/>
      <c r="V358" s="321"/>
      <c r="W358" s="321"/>
    </row>
    <row r="359" spans="1:23" s="4" customFormat="1" ht="15">
      <c r="A359" s="321"/>
      <c r="B359" s="321"/>
      <c r="C359" s="321"/>
      <c r="D359" s="321"/>
      <c r="E359" s="321"/>
      <c r="F359" s="331"/>
      <c r="G359" s="331"/>
      <c r="H359" s="331"/>
      <c r="I359" s="331"/>
      <c r="J359" s="331"/>
      <c r="K359" s="331"/>
      <c r="L359" s="342"/>
      <c r="M359" s="342"/>
      <c r="N359" s="342"/>
      <c r="O359" s="342"/>
      <c r="P359" s="342"/>
      <c r="Q359" s="342"/>
      <c r="R359" s="321"/>
      <c r="S359" s="321"/>
      <c r="T359" s="321"/>
      <c r="U359" s="321"/>
      <c r="V359" s="321"/>
      <c r="W359" s="321"/>
    </row>
    <row r="360" spans="1:23" s="4" customFormat="1" ht="15">
      <c r="A360" s="321"/>
      <c r="B360" s="321"/>
      <c r="C360" s="321"/>
      <c r="D360" s="321"/>
      <c r="E360" s="321"/>
      <c r="F360" s="331"/>
      <c r="G360" s="331"/>
      <c r="H360" s="331"/>
      <c r="I360" s="331"/>
      <c r="J360" s="331"/>
      <c r="K360" s="331"/>
      <c r="L360" s="342"/>
      <c r="M360" s="342"/>
      <c r="N360" s="342"/>
      <c r="O360" s="342"/>
      <c r="P360" s="342"/>
      <c r="Q360" s="342"/>
      <c r="R360" s="321"/>
      <c r="S360" s="321"/>
      <c r="T360" s="321"/>
      <c r="U360" s="321"/>
      <c r="V360" s="321"/>
      <c r="W360" s="321"/>
    </row>
    <row r="361" spans="1:23" s="4" customFormat="1" ht="15">
      <c r="A361" s="321"/>
      <c r="B361" s="321"/>
      <c r="C361" s="321"/>
      <c r="D361" s="321"/>
      <c r="E361" s="321"/>
      <c r="F361" s="331"/>
      <c r="G361" s="331"/>
      <c r="H361" s="331"/>
      <c r="I361" s="331"/>
      <c r="J361" s="331"/>
      <c r="K361" s="331"/>
      <c r="L361" s="342"/>
      <c r="M361" s="342"/>
      <c r="N361" s="342"/>
      <c r="O361" s="342"/>
      <c r="P361" s="342"/>
      <c r="Q361" s="342"/>
      <c r="R361" s="321"/>
      <c r="S361" s="321"/>
      <c r="T361" s="321"/>
      <c r="U361" s="321"/>
      <c r="V361" s="321"/>
      <c r="W361" s="321"/>
    </row>
    <row r="362" spans="1:23" s="4" customFormat="1" ht="15">
      <c r="A362" s="321"/>
      <c r="B362" s="321"/>
      <c r="C362" s="321"/>
      <c r="D362" s="321"/>
      <c r="E362" s="321"/>
      <c r="F362" s="331"/>
      <c r="G362" s="331"/>
      <c r="H362" s="331"/>
      <c r="I362" s="331"/>
      <c r="J362" s="331"/>
      <c r="K362" s="331"/>
      <c r="L362" s="342"/>
      <c r="M362" s="342"/>
      <c r="N362" s="342"/>
      <c r="O362" s="342"/>
      <c r="P362" s="342"/>
      <c r="Q362" s="342"/>
      <c r="R362" s="321"/>
      <c r="S362" s="321"/>
      <c r="T362" s="321"/>
      <c r="U362" s="321"/>
      <c r="V362" s="321"/>
      <c r="W362" s="321"/>
    </row>
    <row r="363" spans="1:23" s="4" customFormat="1" ht="15">
      <c r="A363" s="321"/>
      <c r="B363" s="321"/>
      <c r="C363" s="321"/>
      <c r="D363" s="321"/>
      <c r="E363" s="321"/>
      <c r="F363" s="331"/>
      <c r="G363" s="331"/>
      <c r="H363" s="331"/>
      <c r="I363" s="331"/>
      <c r="J363" s="331"/>
      <c r="K363" s="331"/>
      <c r="L363" s="342"/>
      <c r="M363" s="342"/>
      <c r="N363" s="342"/>
      <c r="O363" s="342"/>
      <c r="P363" s="342"/>
      <c r="Q363" s="342"/>
      <c r="R363" s="321"/>
      <c r="S363" s="321"/>
      <c r="T363" s="321"/>
      <c r="U363" s="321"/>
      <c r="V363" s="321"/>
      <c r="W363" s="321"/>
    </row>
    <row r="364" spans="1:23" s="4" customFormat="1" ht="15">
      <c r="A364" s="321"/>
      <c r="B364" s="321"/>
      <c r="C364" s="321"/>
      <c r="D364" s="321"/>
      <c r="E364" s="321"/>
      <c r="F364" s="331"/>
      <c r="G364" s="331"/>
      <c r="H364" s="331"/>
      <c r="I364" s="331"/>
      <c r="J364" s="331"/>
      <c r="K364" s="331"/>
      <c r="L364" s="342"/>
      <c r="M364" s="342"/>
      <c r="N364" s="342"/>
      <c r="O364" s="342"/>
      <c r="P364" s="342"/>
      <c r="Q364" s="342"/>
      <c r="R364" s="321"/>
      <c r="S364" s="321"/>
      <c r="T364" s="321"/>
      <c r="U364" s="321"/>
      <c r="V364" s="321"/>
      <c r="W364" s="321"/>
    </row>
    <row r="365" spans="1:23" s="4" customFormat="1" ht="15">
      <c r="A365" s="321"/>
      <c r="B365" s="321"/>
      <c r="C365" s="321"/>
      <c r="D365" s="321"/>
      <c r="E365" s="321"/>
      <c r="F365" s="331"/>
      <c r="G365" s="331"/>
      <c r="H365" s="331"/>
      <c r="I365" s="331"/>
      <c r="J365" s="331"/>
      <c r="K365" s="331"/>
      <c r="L365" s="342"/>
      <c r="M365" s="342"/>
      <c r="N365" s="342"/>
      <c r="O365" s="342"/>
      <c r="P365" s="342"/>
      <c r="Q365" s="342"/>
      <c r="R365" s="321"/>
      <c r="S365" s="321"/>
      <c r="T365" s="321"/>
      <c r="U365" s="321"/>
      <c r="V365" s="321"/>
      <c r="W365" s="321"/>
    </row>
    <row r="366" spans="1:23" s="4" customFormat="1" ht="15">
      <c r="A366" s="321"/>
      <c r="B366" s="321"/>
      <c r="C366" s="321"/>
      <c r="D366" s="321"/>
      <c r="E366" s="321"/>
      <c r="F366" s="331"/>
      <c r="G366" s="331"/>
      <c r="H366" s="331"/>
      <c r="I366" s="331"/>
      <c r="J366" s="331"/>
      <c r="K366" s="331"/>
      <c r="L366" s="342"/>
      <c r="M366" s="342"/>
      <c r="N366" s="342"/>
      <c r="O366" s="342"/>
      <c r="P366" s="342"/>
      <c r="Q366" s="342"/>
      <c r="R366" s="321"/>
      <c r="S366" s="321"/>
      <c r="T366" s="321"/>
      <c r="U366" s="321"/>
      <c r="V366" s="321"/>
      <c r="W366" s="321"/>
    </row>
    <row r="367" spans="1:23" s="4" customFormat="1" ht="15">
      <c r="A367" s="321"/>
      <c r="B367" s="321"/>
      <c r="C367" s="321"/>
      <c r="D367" s="321"/>
      <c r="E367" s="321"/>
      <c r="F367" s="331"/>
      <c r="G367" s="331"/>
      <c r="H367" s="331"/>
      <c r="I367" s="331"/>
      <c r="J367" s="331"/>
      <c r="K367" s="331"/>
      <c r="L367" s="342"/>
      <c r="M367" s="342"/>
      <c r="N367" s="342"/>
      <c r="O367" s="342"/>
      <c r="P367" s="342"/>
      <c r="Q367" s="342"/>
      <c r="R367" s="321"/>
      <c r="S367" s="321"/>
      <c r="T367" s="321"/>
      <c r="U367" s="321"/>
      <c r="V367" s="321"/>
      <c r="W367" s="321"/>
    </row>
    <row r="368" spans="1:23" s="4" customFormat="1" ht="15">
      <c r="A368" s="321"/>
      <c r="B368" s="321"/>
      <c r="C368" s="321"/>
      <c r="D368" s="321"/>
      <c r="E368" s="321"/>
      <c r="F368" s="331"/>
      <c r="G368" s="331"/>
      <c r="H368" s="331"/>
      <c r="I368" s="331"/>
      <c r="J368" s="331"/>
      <c r="K368" s="331"/>
      <c r="L368" s="342"/>
      <c r="M368" s="342"/>
      <c r="N368" s="342"/>
      <c r="O368" s="342"/>
      <c r="P368" s="342"/>
      <c r="Q368" s="342"/>
      <c r="R368" s="321"/>
      <c r="S368" s="321"/>
      <c r="T368" s="321"/>
      <c r="U368" s="321"/>
      <c r="V368" s="321"/>
      <c r="W368" s="321"/>
    </row>
    <row r="369" spans="1:23" s="4" customFormat="1" ht="15">
      <c r="A369" s="321"/>
      <c r="B369" s="321"/>
      <c r="C369" s="321"/>
      <c r="D369" s="321"/>
      <c r="E369" s="321"/>
      <c r="F369" s="331"/>
      <c r="G369" s="331"/>
      <c r="H369" s="331"/>
      <c r="I369" s="331"/>
      <c r="J369" s="331"/>
      <c r="K369" s="331"/>
      <c r="L369" s="342"/>
      <c r="M369" s="342"/>
      <c r="N369" s="342"/>
      <c r="O369" s="342"/>
      <c r="P369" s="342"/>
      <c r="Q369" s="342"/>
      <c r="R369" s="321"/>
      <c r="S369" s="321"/>
      <c r="T369" s="321"/>
      <c r="U369" s="321"/>
      <c r="V369" s="321"/>
      <c r="W369" s="321"/>
    </row>
    <row r="370" spans="1:23" s="4" customFormat="1" ht="15">
      <c r="A370" s="321"/>
      <c r="B370" s="321"/>
      <c r="C370" s="321"/>
      <c r="D370" s="321"/>
      <c r="E370" s="321"/>
      <c r="F370" s="331"/>
      <c r="G370" s="331"/>
      <c r="H370" s="331"/>
      <c r="I370" s="331"/>
      <c r="J370" s="331"/>
      <c r="K370" s="331"/>
      <c r="L370" s="342"/>
      <c r="M370" s="342"/>
      <c r="N370" s="342"/>
      <c r="O370" s="342"/>
      <c r="P370" s="342"/>
      <c r="Q370" s="342"/>
      <c r="R370" s="321"/>
      <c r="S370" s="321"/>
      <c r="T370" s="321"/>
      <c r="U370" s="321"/>
      <c r="V370" s="321"/>
      <c r="W370" s="321"/>
    </row>
    <row r="371" spans="1:23" s="4" customFormat="1" ht="15">
      <c r="A371" s="321"/>
      <c r="B371" s="321"/>
      <c r="C371" s="321"/>
      <c r="D371" s="321"/>
      <c r="E371" s="321"/>
      <c r="F371" s="331"/>
      <c r="G371" s="331"/>
      <c r="H371" s="331"/>
      <c r="I371" s="331"/>
      <c r="J371" s="331"/>
      <c r="K371" s="331"/>
      <c r="L371" s="342"/>
      <c r="M371" s="342"/>
      <c r="N371" s="342"/>
      <c r="O371" s="342"/>
      <c r="P371" s="342"/>
      <c r="Q371" s="342"/>
      <c r="R371" s="321"/>
      <c r="S371" s="321"/>
      <c r="T371" s="321"/>
      <c r="U371" s="321"/>
      <c r="V371" s="321"/>
      <c r="W371" s="321"/>
    </row>
    <row r="372" spans="1:23" s="4" customFormat="1" ht="15">
      <c r="A372" s="321"/>
      <c r="B372" s="321"/>
      <c r="C372" s="321"/>
      <c r="D372" s="321"/>
      <c r="E372" s="321"/>
      <c r="F372" s="331"/>
      <c r="G372" s="331"/>
      <c r="H372" s="331"/>
      <c r="I372" s="331"/>
      <c r="J372" s="331"/>
      <c r="K372" s="331"/>
      <c r="L372" s="342"/>
      <c r="M372" s="342"/>
      <c r="N372" s="342"/>
      <c r="O372" s="342"/>
      <c r="P372" s="342"/>
      <c r="Q372" s="342"/>
      <c r="R372" s="321"/>
      <c r="S372" s="321"/>
      <c r="T372" s="321"/>
      <c r="U372" s="321"/>
      <c r="V372" s="321"/>
      <c r="W372" s="321"/>
    </row>
    <row r="373" spans="1:23" s="4" customFormat="1" ht="15">
      <c r="A373" s="321"/>
      <c r="B373" s="321"/>
      <c r="C373" s="321"/>
      <c r="D373" s="321"/>
      <c r="E373" s="321"/>
      <c r="F373" s="331"/>
      <c r="G373" s="331"/>
      <c r="H373" s="331"/>
      <c r="I373" s="331"/>
      <c r="J373" s="331"/>
      <c r="K373" s="331"/>
      <c r="L373" s="342"/>
      <c r="M373" s="342"/>
      <c r="N373" s="342"/>
      <c r="O373" s="342"/>
      <c r="P373" s="342"/>
      <c r="Q373" s="342"/>
      <c r="R373" s="321"/>
      <c r="S373" s="321"/>
      <c r="T373" s="321"/>
      <c r="U373" s="321"/>
      <c r="V373" s="321"/>
      <c r="W373" s="321"/>
    </row>
    <row r="374" spans="1:23" s="4" customFormat="1" ht="15">
      <c r="A374" s="321"/>
      <c r="B374" s="321"/>
      <c r="C374" s="321"/>
      <c r="D374" s="321"/>
      <c r="E374" s="321"/>
      <c r="F374" s="331"/>
      <c r="G374" s="331"/>
      <c r="H374" s="331"/>
      <c r="I374" s="331"/>
      <c r="J374" s="331"/>
      <c r="K374" s="331"/>
      <c r="L374" s="342"/>
      <c r="M374" s="342"/>
      <c r="N374" s="342"/>
      <c r="O374" s="342"/>
      <c r="P374" s="342"/>
      <c r="Q374" s="342"/>
      <c r="R374" s="321"/>
      <c r="S374" s="321"/>
      <c r="T374" s="321"/>
      <c r="U374" s="321"/>
      <c r="V374" s="321"/>
      <c r="W374" s="321"/>
    </row>
    <row r="375" spans="1:23" s="4" customFormat="1" ht="15">
      <c r="A375" s="321"/>
      <c r="B375" s="321"/>
      <c r="C375" s="321"/>
      <c r="D375" s="321"/>
      <c r="E375" s="321"/>
      <c r="F375" s="331"/>
      <c r="G375" s="331"/>
      <c r="H375" s="331"/>
      <c r="I375" s="331"/>
      <c r="J375" s="331"/>
      <c r="K375" s="331"/>
      <c r="L375" s="342"/>
      <c r="M375" s="342"/>
      <c r="N375" s="342"/>
      <c r="O375" s="342"/>
      <c r="P375" s="342"/>
      <c r="Q375" s="342"/>
      <c r="R375" s="321"/>
      <c r="S375" s="321"/>
      <c r="T375" s="321"/>
      <c r="U375" s="321"/>
      <c r="V375" s="321"/>
      <c r="W375" s="321"/>
    </row>
    <row r="376" spans="1:23" s="4" customFormat="1" ht="15">
      <c r="A376" s="321"/>
      <c r="B376" s="321"/>
      <c r="C376" s="321"/>
      <c r="D376" s="321"/>
      <c r="E376" s="321"/>
      <c r="F376" s="331"/>
      <c r="G376" s="331"/>
      <c r="H376" s="331"/>
      <c r="I376" s="331"/>
      <c r="J376" s="331"/>
      <c r="K376" s="331"/>
      <c r="L376" s="342"/>
      <c r="M376" s="342"/>
      <c r="N376" s="342"/>
      <c r="O376" s="342"/>
      <c r="P376" s="342"/>
      <c r="Q376" s="342"/>
      <c r="R376" s="321"/>
      <c r="S376" s="321"/>
      <c r="T376" s="321"/>
      <c r="U376" s="321"/>
      <c r="V376" s="321"/>
      <c r="W376" s="321"/>
    </row>
    <row r="377" spans="1:23" s="4" customFormat="1" ht="15">
      <c r="A377" s="321"/>
      <c r="B377" s="321"/>
      <c r="C377" s="321"/>
      <c r="D377" s="321"/>
      <c r="E377" s="321"/>
      <c r="F377" s="331"/>
      <c r="G377" s="331"/>
      <c r="H377" s="331"/>
      <c r="I377" s="331"/>
      <c r="J377" s="331"/>
      <c r="K377" s="331"/>
      <c r="L377" s="342"/>
      <c r="M377" s="342"/>
      <c r="N377" s="342"/>
      <c r="O377" s="342"/>
      <c r="P377" s="342"/>
      <c r="Q377" s="342"/>
      <c r="R377" s="321"/>
      <c r="S377" s="321"/>
      <c r="T377" s="321"/>
      <c r="U377" s="321"/>
      <c r="V377" s="321"/>
      <c r="W377" s="321"/>
    </row>
    <row r="378" spans="1:23" s="4" customFormat="1" ht="15">
      <c r="A378" s="321"/>
      <c r="B378" s="321"/>
      <c r="C378" s="321"/>
      <c r="D378" s="321"/>
      <c r="E378" s="321"/>
      <c r="F378" s="331"/>
      <c r="G378" s="331"/>
      <c r="H378" s="331"/>
      <c r="I378" s="331"/>
      <c r="J378" s="331"/>
      <c r="K378" s="331"/>
      <c r="L378" s="342"/>
      <c r="M378" s="342"/>
      <c r="N378" s="342"/>
      <c r="O378" s="342"/>
      <c r="P378" s="342"/>
      <c r="Q378" s="342"/>
      <c r="R378" s="321"/>
      <c r="S378" s="321"/>
      <c r="T378" s="321"/>
      <c r="U378" s="321"/>
      <c r="V378" s="321"/>
      <c r="W378" s="321"/>
    </row>
    <row r="379" spans="1:23" s="4" customFormat="1" ht="15">
      <c r="A379" s="321"/>
      <c r="B379" s="321"/>
      <c r="C379" s="321"/>
      <c r="D379" s="321"/>
      <c r="E379" s="321"/>
      <c r="F379" s="331"/>
      <c r="G379" s="331"/>
      <c r="H379" s="331"/>
      <c r="I379" s="331"/>
      <c r="J379" s="331"/>
      <c r="K379" s="331"/>
      <c r="L379" s="342"/>
      <c r="M379" s="342"/>
      <c r="N379" s="342"/>
      <c r="O379" s="342"/>
      <c r="P379" s="342"/>
      <c r="Q379" s="342"/>
      <c r="R379" s="321"/>
      <c r="S379" s="321"/>
      <c r="T379" s="321"/>
      <c r="U379" s="321"/>
      <c r="V379" s="321"/>
      <c r="W379" s="321"/>
    </row>
    <row r="380" spans="1:23" s="4" customFormat="1" ht="15">
      <c r="A380" s="321"/>
      <c r="B380" s="321"/>
      <c r="C380" s="321"/>
      <c r="D380" s="321"/>
      <c r="E380" s="321"/>
      <c r="F380" s="331"/>
      <c r="G380" s="331"/>
      <c r="H380" s="331"/>
      <c r="I380" s="331"/>
      <c r="J380" s="331"/>
      <c r="K380" s="331"/>
      <c r="L380" s="342"/>
      <c r="M380" s="342"/>
      <c r="N380" s="342"/>
      <c r="O380" s="342"/>
      <c r="P380" s="342"/>
      <c r="Q380" s="342"/>
      <c r="R380" s="321"/>
      <c r="S380" s="321"/>
      <c r="T380" s="321"/>
      <c r="U380" s="321"/>
      <c r="V380" s="321"/>
      <c r="W380" s="321"/>
    </row>
    <row r="381" spans="1:23" s="4" customFormat="1" ht="15">
      <c r="A381" s="321"/>
      <c r="B381" s="321"/>
      <c r="C381" s="321"/>
      <c r="D381" s="321"/>
      <c r="E381" s="321"/>
      <c r="F381" s="331"/>
      <c r="G381" s="331"/>
      <c r="H381" s="331"/>
      <c r="I381" s="331"/>
      <c r="J381" s="331"/>
      <c r="K381" s="331"/>
      <c r="L381" s="342"/>
      <c r="M381" s="342"/>
      <c r="N381" s="342"/>
      <c r="O381" s="342"/>
      <c r="P381" s="342"/>
      <c r="Q381" s="342"/>
      <c r="R381" s="321"/>
      <c r="S381" s="321"/>
      <c r="T381" s="321"/>
      <c r="U381" s="321"/>
      <c r="V381" s="321"/>
      <c r="W381" s="321"/>
    </row>
    <row r="382" spans="1:23" s="4" customFormat="1" ht="15">
      <c r="A382" s="321"/>
      <c r="B382" s="321"/>
      <c r="C382" s="321"/>
      <c r="D382" s="321"/>
      <c r="E382" s="321"/>
      <c r="F382" s="331"/>
      <c r="G382" s="331"/>
      <c r="H382" s="331"/>
      <c r="I382" s="331"/>
      <c r="J382" s="331"/>
      <c r="K382" s="331"/>
      <c r="L382" s="342"/>
      <c r="M382" s="342"/>
      <c r="N382" s="342"/>
      <c r="O382" s="342"/>
      <c r="P382" s="342"/>
      <c r="Q382" s="342"/>
      <c r="R382" s="321"/>
      <c r="S382" s="321"/>
      <c r="T382" s="321"/>
      <c r="U382" s="321"/>
      <c r="V382" s="321"/>
      <c r="W382" s="321"/>
    </row>
    <row r="383" spans="1:23" s="4" customFormat="1" ht="15">
      <c r="A383" s="321"/>
      <c r="B383" s="321"/>
      <c r="C383" s="321"/>
      <c r="D383" s="321"/>
      <c r="E383" s="321"/>
      <c r="F383" s="331"/>
      <c r="G383" s="331"/>
      <c r="H383" s="331"/>
      <c r="I383" s="331"/>
      <c r="J383" s="331"/>
      <c r="K383" s="331"/>
      <c r="L383" s="342"/>
      <c r="M383" s="342"/>
      <c r="N383" s="342"/>
      <c r="O383" s="342"/>
      <c r="P383" s="342"/>
      <c r="Q383" s="342"/>
      <c r="R383" s="321"/>
      <c r="S383" s="321"/>
      <c r="T383" s="321"/>
      <c r="U383" s="321"/>
      <c r="V383" s="321"/>
      <c r="W383" s="321"/>
    </row>
    <row r="384" spans="1:23" s="4" customFormat="1" ht="15">
      <c r="A384" s="321"/>
      <c r="B384" s="321"/>
      <c r="C384" s="321"/>
      <c r="D384" s="321"/>
      <c r="E384" s="321"/>
      <c r="F384" s="331"/>
      <c r="G384" s="331"/>
      <c r="H384" s="331"/>
      <c r="I384" s="331"/>
      <c r="J384" s="331"/>
      <c r="K384" s="331"/>
      <c r="L384" s="342"/>
      <c r="M384" s="342"/>
      <c r="N384" s="342"/>
      <c r="O384" s="342"/>
      <c r="P384" s="342"/>
      <c r="Q384" s="342"/>
      <c r="R384" s="321"/>
      <c r="S384" s="321"/>
      <c r="T384" s="321"/>
      <c r="U384" s="321"/>
      <c r="V384" s="321"/>
      <c r="W384" s="321"/>
    </row>
    <row r="385" spans="1:23" s="4" customFormat="1" ht="15">
      <c r="A385" s="321"/>
      <c r="B385" s="321"/>
      <c r="C385" s="321"/>
      <c r="D385" s="321"/>
      <c r="E385" s="321"/>
      <c r="F385" s="331"/>
      <c r="G385" s="331"/>
      <c r="H385" s="331"/>
      <c r="I385" s="331"/>
      <c r="J385" s="331"/>
      <c r="K385" s="331"/>
      <c r="L385" s="342"/>
      <c r="M385" s="342"/>
      <c r="N385" s="342"/>
      <c r="O385" s="342"/>
      <c r="P385" s="342"/>
      <c r="Q385" s="342"/>
      <c r="R385" s="321"/>
      <c r="S385" s="321"/>
      <c r="T385" s="321"/>
      <c r="U385" s="321"/>
      <c r="V385" s="321"/>
      <c r="W385" s="321"/>
    </row>
    <row r="386" spans="1:23" s="4" customFormat="1" ht="15">
      <c r="A386" s="321"/>
      <c r="B386" s="321"/>
      <c r="C386" s="321"/>
      <c r="D386" s="321"/>
      <c r="E386" s="321"/>
      <c r="F386" s="331"/>
      <c r="G386" s="331"/>
      <c r="H386" s="331"/>
      <c r="I386" s="331"/>
      <c r="J386" s="331"/>
      <c r="K386" s="331"/>
      <c r="L386" s="342"/>
      <c r="M386" s="342"/>
      <c r="N386" s="342"/>
      <c r="O386" s="342"/>
      <c r="P386" s="342"/>
      <c r="Q386" s="342"/>
      <c r="R386" s="321"/>
      <c r="S386" s="321"/>
      <c r="T386" s="321"/>
      <c r="U386" s="321"/>
      <c r="V386" s="321"/>
      <c r="W386" s="321"/>
    </row>
    <row r="387" spans="1:23" s="4" customFormat="1" ht="15">
      <c r="A387" s="321"/>
      <c r="B387" s="321"/>
      <c r="C387" s="321"/>
      <c r="D387" s="321"/>
      <c r="E387" s="321"/>
      <c r="F387" s="331"/>
      <c r="G387" s="331"/>
      <c r="H387" s="331"/>
      <c r="I387" s="331"/>
      <c r="J387" s="331"/>
      <c r="K387" s="331"/>
      <c r="L387" s="342"/>
      <c r="M387" s="342"/>
      <c r="N387" s="342"/>
      <c r="O387" s="342"/>
      <c r="P387" s="342"/>
      <c r="Q387" s="342"/>
      <c r="R387" s="321"/>
      <c r="S387" s="321"/>
      <c r="T387" s="321"/>
      <c r="U387" s="321"/>
      <c r="V387" s="321"/>
      <c r="W387" s="321"/>
    </row>
    <row r="388" spans="1:23" s="4" customFormat="1" ht="15">
      <c r="A388" s="321"/>
      <c r="B388" s="321"/>
      <c r="C388" s="321"/>
      <c r="D388" s="321"/>
      <c r="E388" s="321"/>
      <c r="F388" s="331"/>
      <c r="G388" s="331"/>
      <c r="H388" s="331"/>
      <c r="I388" s="331"/>
      <c r="J388" s="331"/>
      <c r="K388" s="331"/>
      <c r="L388" s="342"/>
      <c r="M388" s="342"/>
      <c r="N388" s="342"/>
      <c r="O388" s="342"/>
      <c r="P388" s="342"/>
      <c r="Q388" s="342"/>
      <c r="R388" s="321"/>
      <c r="S388" s="321"/>
      <c r="T388" s="321"/>
      <c r="U388" s="321"/>
      <c r="V388" s="321"/>
      <c r="W388" s="321"/>
    </row>
    <row r="389" spans="1:23" s="4" customFormat="1" ht="15">
      <c r="A389" s="321"/>
      <c r="B389" s="321"/>
      <c r="C389" s="321"/>
      <c r="D389" s="321"/>
      <c r="E389" s="321"/>
      <c r="F389" s="331"/>
      <c r="G389" s="331"/>
      <c r="H389" s="331"/>
      <c r="I389" s="331"/>
      <c r="J389" s="331"/>
      <c r="K389" s="331"/>
      <c r="L389" s="342"/>
      <c r="M389" s="342"/>
      <c r="N389" s="342"/>
      <c r="O389" s="342"/>
      <c r="P389" s="342"/>
      <c r="Q389" s="342"/>
      <c r="R389" s="321"/>
      <c r="S389" s="321"/>
      <c r="T389" s="321"/>
      <c r="U389" s="321"/>
      <c r="V389" s="321"/>
      <c r="W389" s="321"/>
    </row>
    <row r="390" spans="1:23" s="4" customFormat="1" ht="15">
      <c r="A390" s="321"/>
      <c r="B390" s="321"/>
      <c r="C390" s="321"/>
      <c r="D390" s="321"/>
      <c r="E390" s="321"/>
      <c r="F390" s="331"/>
      <c r="G390" s="331"/>
      <c r="H390" s="331"/>
      <c r="I390" s="331"/>
      <c r="J390" s="331"/>
      <c r="K390" s="331"/>
      <c r="L390" s="342"/>
      <c r="M390" s="342"/>
      <c r="N390" s="342"/>
      <c r="O390" s="342"/>
      <c r="P390" s="342"/>
      <c r="Q390" s="342"/>
      <c r="R390" s="321"/>
      <c r="S390" s="321"/>
      <c r="T390" s="321"/>
      <c r="U390" s="321"/>
      <c r="V390" s="321"/>
      <c r="W390" s="321"/>
    </row>
    <row r="391" spans="1:23" s="4" customFormat="1" ht="15">
      <c r="A391" s="321"/>
      <c r="B391" s="321"/>
      <c r="C391" s="321"/>
      <c r="D391" s="321"/>
      <c r="E391" s="321"/>
      <c r="F391" s="331"/>
      <c r="G391" s="331"/>
      <c r="H391" s="331"/>
      <c r="I391" s="331"/>
      <c r="J391" s="331"/>
      <c r="K391" s="331"/>
      <c r="L391" s="342"/>
      <c r="M391" s="342"/>
      <c r="N391" s="342"/>
      <c r="O391" s="342"/>
      <c r="P391" s="342"/>
      <c r="Q391" s="342"/>
      <c r="R391" s="321"/>
      <c r="S391" s="321"/>
      <c r="T391" s="321"/>
      <c r="U391" s="321"/>
      <c r="V391" s="321"/>
      <c r="W391" s="321"/>
    </row>
    <row r="392" spans="1:23" s="4" customFormat="1" ht="15">
      <c r="A392" s="321"/>
      <c r="B392" s="321"/>
      <c r="C392" s="321"/>
      <c r="D392" s="321"/>
      <c r="E392" s="321"/>
      <c r="F392" s="331"/>
      <c r="G392" s="331"/>
      <c r="H392" s="331"/>
      <c r="I392" s="331"/>
      <c r="J392" s="331"/>
      <c r="K392" s="331"/>
      <c r="L392" s="342"/>
      <c r="M392" s="342"/>
      <c r="N392" s="342"/>
      <c r="O392" s="342"/>
      <c r="P392" s="342"/>
      <c r="Q392" s="342"/>
      <c r="R392" s="321"/>
      <c r="S392" s="321"/>
      <c r="T392" s="321"/>
      <c r="U392" s="321"/>
      <c r="V392" s="321"/>
      <c r="W392" s="321"/>
    </row>
    <row r="393" spans="1:23" s="4" customFormat="1" ht="15">
      <c r="A393" s="321"/>
      <c r="B393" s="321"/>
      <c r="C393" s="321"/>
      <c r="D393" s="321"/>
      <c r="E393" s="321"/>
      <c r="F393" s="331"/>
      <c r="G393" s="331"/>
      <c r="H393" s="331"/>
      <c r="I393" s="331"/>
      <c r="J393" s="331"/>
      <c r="K393" s="331"/>
      <c r="L393" s="342"/>
      <c r="M393" s="342"/>
      <c r="N393" s="342"/>
      <c r="O393" s="342"/>
      <c r="P393" s="342"/>
      <c r="Q393" s="342"/>
      <c r="R393" s="321"/>
      <c r="S393" s="321"/>
      <c r="T393" s="321"/>
      <c r="U393" s="321"/>
      <c r="V393" s="321"/>
      <c r="W393" s="321"/>
    </row>
    <row r="394" spans="1:23" s="4" customFormat="1" ht="15">
      <c r="A394" s="321"/>
      <c r="B394" s="321"/>
      <c r="C394" s="321"/>
      <c r="D394" s="321"/>
      <c r="E394" s="321"/>
      <c r="F394" s="331"/>
      <c r="G394" s="331"/>
      <c r="H394" s="331"/>
      <c r="I394" s="331"/>
      <c r="J394" s="331"/>
      <c r="K394" s="331"/>
      <c r="L394" s="342"/>
      <c r="M394" s="342"/>
      <c r="N394" s="342"/>
      <c r="O394" s="342"/>
      <c r="P394" s="342"/>
      <c r="Q394" s="342"/>
      <c r="R394" s="321"/>
      <c r="S394" s="321"/>
      <c r="T394" s="321"/>
      <c r="U394" s="321"/>
      <c r="V394" s="321"/>
      <c r="W394" s="321"/>
    </row>
    <row r="395" spans="1:23" s="4" customFormat="1" ht="15">
      <c r="A395" s="321"/>
      <c r="B395" s="321"/>
      <c r="C395" s="321"/>
      <c r="D395" s="321"/>
      <c r="E395" s="321"/>
      <c r="F395" s="331"/>
      <c r="G395" s="331"/>
      <c r="H395" s="331"/>
      <c r="I395" s="331"/>
      <c r="J395" s="331"/>
      <c r="K395" s="331"/>
      <c r="L395" s="342"/>
      <c r="M395" s="342"/>
      <c r="N395" s="342"/>
      <c r="O395" s="342"/>
      <c r="P395" s="342"/>
      <c r="Q395" s="342"/>
      <c r="R395" s="321"/>
      <c r="S395" s="321"/>
      <c r="T395" s="321"/>
      <c r="U395" s="321"/>
      <c r="V395" s="321"/>
      <c r="W395" s="321"/>
    </row>
    <row r="396" spans="1:23" s="4" customFormat="1" ht="15">
      <c r="A396" s="321"/>
      <c r="B396" s="321"/>
      <c r="C396" s="321"/>
      <c r="D396" s="321"/>
      <c r="E396" s="321"/>
      <c r="F396" s="331"/>
      <c r="G396" s="331"/>
      <c r="H396" s="331"/>
      <c r="I396" s="331"/>
      <c r="J396" s="331"/>
      <c r="K396" s="331"/>
      <c r="L396" s="342"/>
      <c r="M396" s="342"/>
      <c r="N396" s="342"/>
      <c r="O396" s="342"/>
      <c r="P396" s="342"/>
      <c r="Q396" s="342"/>
      <c r="R396" s="321"/>
      <c r="S396" s="321"/>
      <c r="T396" s="321"/>
      <c r="U396" s="321"/>
      <c r="V396" s="321"/>
      <c r="W396" s="321"/>
    </row>
    <row r="397" spans="1:23" s="4" customFormat="1" ht="15">
      <c r="A397" s="321"/>
      <c r="B397" s="321"/>
      <c r="C397" s="321"/>
      <c r="D397" s="321"/>
      <c r="E397" s="321"/>
      <c r="F397" s="331"/>
      <c r="G397" s="331"/>
      <c r="H397" s="331"/>
      <c r="I397" s="331"/>
      <c r="J397" s="331"/>
      <c r="K397" s="331"/>
      <c r="L397" s="342"/>
      <c r="M397" s="342"/>
      <c r="N397" s="342"/>
      <c r="O397" s="342"/>
      <c r="P397" s="342"/>
      <c r="Q397" s="342"/>
      <c r="R397" s="321"/>
      <c r="S397" s="321"/>
      <c r="T397" s="321"/>
      <c r="U397" s="321"/>
      <c r="V397" s="321"/>
      <c r="W397" s="321"/>
    </row>
    <row r="398" spans="1:23" s="4" customFormat="1" ht="15">
      <c r="A398" s="321"/>
      <c r="B398" s="321"/>
      <c r="C398" s="321"/>
      <c r="D398" s="321"/>
      <c r="E398" s="321"/>
      <c r="F398" s="331"/>
      <c r="G398" s="331"/>
      <c r="H398" s="331"/>
      <c r="I398" s="331"/>
      <c r="J398" s="331"/>
      <c r="K398" s="331"/>
      <c r="L398" s="342"/>
      <c r="M398" s="342"/>
      <c r="N398" s="342"/>
      <c r="O398" s="342"/>
      <c r="P398" s="342"/>
      <c r="Q398" s="342"/>
      <c r="R398" s="321"/>
      <c r="S398" s="321"/>
      <c r="T398" s="321"/>
      <c r="U398" s="321"/>
      <c r="V398" s="321"/>
      <c r="W398" s="321"/>
    </row>
    <row r="399" spans="1:23" s="4" customFormat="1" ht="15">
      <c r="A399" s="321"/>
      <c r="B399" s="321"/>
      <c r="C399" s="321"/>
      <c r="D399" s="321"/>
      <c r="E399" s="321"/>
      <c r="F399" s="331"/>
      <c r="G399" s="331"/>
      <c r="H399" s="331"/>
      <c r="I399" s="331"/>
      <c r="J399" s="331"/>
      <c r="K399" s="331"/>
      <c r="L399" s="342"/>
      <c r="M399" s="342"/>
      <c r="N399" s="342"/>
      <c r="O399" s="342"/>
      <c r="P399" s="342"/>
      <c r="Q399" s="342"/>
      <c r="R399" s="321"/>
      <c r="S399" s="321"/>
      <c r="T399" s="321"/>
      <c r="U399" s="321"/>
      <c r="V399" s="321"/>
      <c r="W399" s="321"/>
    </row>
    <row r="400" spans="1:23" s="4" customFormat="1" ht="15">
      <c r="A400" s="321"/>
      <c r="B400" s="321"/>
      <c r="C400" s="321"/>
      <c r="D400" s="321"/>
      <c r="E400" s="321"/>
      <c r="F400" s="331"/>
      <c r="G400" s="331"/>
      <c r="H400" s="331"/>
      <c r="I400" s="331"/>
      <c r="J400" s="331"/>
      <c r="K400" s="331"/>
      <c r="L400" s="342"/>
      <c r="M400" s="342"/>
      <c r="N400" s="342"/>
      <c r="O400" s="342"/>
      <c r="P400" s="342"/>
      <c r="Q400" s="342"/>
      <c r="R400" s="321"/>
      <c r="S400" s="321"/>
      <c r="T400" s="321"/>
      <c r="U400" s="321"/>
      <c r="V400" s="321"/>
      <c r="W400" s="321"/>
    </row>
    <row r="401" spans="1:23" s="4" customFormat="1" ht="15">
      <c r="A401" s="321"/>
      <c r="B401" s="321"/>
      <c r="C401" s="321"/>
      <c r="D401" s="321"/>
      <c r="E401" s="321"/>
      <c r="F401" s="331"/>
      <c r="G401" s="331"/>
      <c r="H401" s="331"/>
      <c r="I401" s="331"/>
      <c r="J401" s="331"/>
      <c r="K401" s="331"/>
      <c r="L401" s="342"/>
      <c r="M401" s="342"/>
      <c r="N401" s="342"/>
      <c r="O401" s="342"/>
      <c r="P401" s="342"/>
      <c r="Q401" s="342"/>
      <c r="R401" s="321"/>
      <c r="S401" s="321"/>
      <c r="T401" s="321"/>
      <c r="U401" s="321"/>
      <c r="V401" s="321"/>
      <c r="W401" s="321"/>
    </row>
    <row r="402" spans="1:23" s="4" customFormat="1" ht="15">
      <c r="A402" s="321"/>
      <c r="B402" s="321"/>
      <c r="C402" s="321"/>
      <c r="D402" s="321"/>
      <c r="E402" s="321"/>
      <c r="F402" s="331"/>
      <c r="G402" s="331"/>
      <c r="H402" s="331"/>
      <c r="I402" s="331"/>
      <c r="J402" s="331"/>
      <c r="K402" s="331"/>
      <c r="L402" s="342"/>
      <c r="M402" s="342"/>
      <c r="N402" s="342"/>
      <c r="O402" s="342"/>
      <c r="P402" s="342"/>
      <c r="Q402" s="342"/>
      <c r="R402" s="321"/>
      <c r="S402" s="321"/>
      <c r="T402" s="321"/>
      <c r="U402" s="321"/>
      <c r="V402" s="321"/>
      <c r="W402" s="321"/>
    </row>
    <row r="403" spans="1:23" s="4" customFormat="1" ht="15">
      <c r="A403" s="321"/>
      <c r="B403" s="321"/>
      <c r="C403" s="321"/>
      <c r="D403" s="321"/>
      <c r="E403" s="321"/>
      <c r="F403" s="331"/>
      <c r="G403" s="331"/>
      <c r="H403" s="331"/>
      <c r="I403" s="331"/>
      <c r="J403" s="331"/>
      <c r="K403" s="331"/>
      <c r="L403" s="342"/>
      <c r="M403" s="342"/>
      <c r="N403" s="342"/>
      <c r="O403" s="342"/>
      <c r="P403" s="342"/>
      <c r="Q403" s="342"/>
      <c r="R403" s="321"/>
      <c r="S403" s="321"/>
      <c r="T403" s="321"/>
      <c r="U403" s="321"/>
      <c r="V403" s="321"/>
      <c r="W403" s="321"/>
    </row>
    <row r="404" spans="1:23" s="4" customFormat="1" ht="15">
      <c r="A404" s="321"/>
      <c r="B404" s="321"/>
      <c r="C404" s="321"/>
      <c r="D404" s="321"/>
      <c r="E404" s="321"/>
      <c r="F404" s="331"/>
      <c r="G404" s="331"/>
      <c r="H404" s="331"/>
      <c r="I404" s="331"/>
      <c r="J404" s="331"/>
      <c r="K404" s="331"/>
      <c r="L404" s="342"/>
      <c r="M404" s="342"/>
      <c r="N404" s="342"/>
      <c r="O404" s="342"/>
      <c r="P404" s="342"/>
      <c r="Q404" s="342"/>
      <c r="R404" s="321"/>
      <c r="S404" s="321"/>
      <c r="T404" s="321"/>
      <c r="U404" s="321"/>
      <c r="V404" s="321"/>
      <c r="W404" s="321"/>
    </row>
    <row r="405" spans="1:23" s="4" customFormat="1" ht="15">
      <c r="A405" s="321"/>
      <c r="B405" s="321"/>
      <c r="C405" s="321"/>
      <c r="D405" s="321"/>
      <c r="E405" s="321"/>
      <c r="F405" s="331"/>
      <c r="G405" s="331"/>
      <c r="H405" s="331"/>
      <c r="I405" s="331"/>
      <c r="J405" s="331"/>
      <c r="K405" s="331"/>
      <c r="L405" s="342"/>
      <c r="M405" s="342"/>
      <c r="N405" s="342"/>
      <c r="O405" s="342"/>
      <c r="P405" s="342"/>
      <c r="Q405" s="342"/>
      <c r="R405" s="321"/>
      <c r="S405" s="321"/>
      <c r="T405" s="321"/>
      <c r="U405" s="321"/>
      <c r="V405" s="321"/>
      <c r="W405" s="321"/>
    </row>
    <row r="406" spans="1:23" s="4" customFormat="1" ht="15">
      <c r="A406" s="321"/>
      <c r="B406" s="321"/>
      <c r="C406" s="321"/>
      <c r="D406" s="321"/>
      <c r="E406" s="321"/>
      <c r="F406" s="331"/>
      <c r="G406" s="331"/>
      <c r="H406" s="331"/>
      <c r="I406" s="331"/>
      <c r="J406" s="331"/>
      <c r="K406" s="331"/>
      <c r="L406" s="342"/>
      <c r="M406" s="342"/>
      <c r="N406" s="342"/>
      <c r="O406" s="342"/>
      <c r="P406" s="342"/>
      <c r="Q406" s="342"/>
      <c r="R406" s="321"/>
      <c r="S406" s="321"/>
      <c r="T406" s="321"/>
      <c r="U406" s="321"/>
      <c r="V406" s="321"/>
      <c r="W406" s="321"/>
    </row>
    <row r="407" spans="1:23" s="4" customFormat="1" ht="15">
      <c r="A407" s="321"/>
      <c r="B407" s="321"/>
      <c r="C407" s="321"/>
      <c r="D407" s="321"/>
      <c r="E407" s="321"/>
      <c r="F407" s="331"/>
      <c r="G407" s="331"/>
      <c r="H407" s="331"/>
      <c r="I407" s="331"/>
      <c r="J407" s="331"/>
      <c r="K407" s="331"/>
      <c r="L407" s="342"/>
      <c r="M407" s="342"/>
      <c r="N407" s="342"/>
      <c r="O407" s="342"/>
      <c r="P407" s="342"/>
      <c r="Q407" s="342"/>
      <c r="R407" s="321"/>
      <c r="S407" s="321"/>
      <c r="T407" s="321"/>
      <c r="U407" s="321"/>
      <c r="V407" s="321"/>
      <c r="W407" s="321"/>
    </row>
    <row r="408" spans="1:23" s="4" customFormat="1" ht="15">
      <c r="A408" s="321"/>
      <c r="B408" s="321"/>
      <c r="C408" s="321"/>
      <c r="D408" s="321"/>
      <c r="E408" s="321"/>
      <c r="F408" s="331"/>
      <c r="G408" s="331"/>
      <c r="H408" s="331"/>
      <c r="I408" s="331"/>
      <c r="J408" s="331"/>
      <c r="K408" s="331"/>
      <c r="L408" s="342"/>
      <c r="M408" s="342"/>
      <c r="N408" s="342"/>
      <c r="O408" s="342"/>
      <c r="P408" s="342"/>
      <c r="Q408" s="342"/>
      <c r="R408" s="321"/>
      <c r="S408" s="321"/>
      <c r="T408" s="321"/>
      <c r="U408" s="321"/>
      <c r="V408" s="321"/>
      <c r="W408" s="321"/>
    </row>
    <row r="409" spans="1:23" s="4" customFormat="1" ht="15">
      <c r="A409" s="321"/>
      <c r="B409" s="321"/>
      <c r="C409" s="321"/>
      <c r="D409" s="321"/>
      <c r="E409" s="321"/>
      <c r="F409" s="331"/>
      <c r="G409" s="331"/>
      <c r="H409" s="331"/>
      <c r="I409" s="331"/>
      <c r="J409" s="331"/>
      <c r="K409" s="331"/>
      <c r="L409" s="342"/>
      <c r="M409" s="342"/>
      <c r="N409" s="342"/>
      <c r="O409" s="342"/>
      <c r="P409" s="342"/>
      <c r="Q409" s="342"/>
      <c r="R409" s="321"/>
      <c r="S409" s="321"/>
      <c r="T409" s="321"/>
      <c r="U409" s="321"/>
      <c r="V409" s="321"/>
      <c r="W409" s="321"/>
    </row>
    <row r="410" spans="1:23" s="4" customFormat="1" ht="15">
      <c r="A410" s="321"/>
      <c r="B410" s="321"/>
      <c r="C410" s="321"/>
      <c r="D410" s="321"/>
      <c r="E410" s="321"/>
      <c r="F410" s="331"/>
      <c r="G410" s="331"/>
      <c r="H410" s="331"/>
      <c r="I410" s="331"/>
      <c r="J410" s="331"/>
      <c r="K410" s="331"/>
      <c r="L410" s="342"/>
      <c r="M410" s="342"/>
      <c r="N410" s="342"/>
      <c r="O410" s="342"/>
      <c r="P410" s="342"/>
      <c r="Q410" s="342"/>
      <c r="R410" s="321"/>
      <c r="S410" s="321"/>
      <c r="T410" s="321"/>
      <c r="U410" s="321"/>
      <c r="V410" s="321"/>
      <c r="W410" s="321"/>
    </row>
    <row r="411" spans="1:23" s="4" customFormat="1" ht="15">
      <c r="A411" s="321"/>
      <c r="B411" s="321"/>
      <c r="C411" s="321"/>
      <c r="D411" s="321"/>
      <c r="E411" s="321"/>
      <c r="F411" s="331"/>
      <c r="G411" s="331"/>
      <c r="H411" s="331"/>
      <c r="I411" s="331"/>
      <c r="J411" s="331"/>
      <c r="K411" s="331"/>
      <c r="L411" s="342"/>
      <c r="M411" s="342"/>
      <c r="N411" s="342"/>
      <c r="O411" s="342"/>
      <c r="P411" s="342"/>
      <c r="Q411" s="342"/>
      <c r="R411" s="321"/>
      <c r="S411" s="321"/>
      <c r="T411" s="321"/>
      <c r="U411" s="321"/>
      <c r="V411" s="321"/>
      <c r="W411" s="321"/>
    </row>
    <row r="412" spans="1:23" s="4" customFormat="1" ht="15">
      <c r="A412" s="321"/>
      <c r="B412" s="321"/>
      <c r="C412" s="321"/>
      <c r="D412" s="321"/>
      <c r="E412" s="321"/>
      <c r="F412" s="331"/>
      <c r="G412" s="331"/>
      <c r="H412" s="331"/>
      <c r="I412" s="331"/>
      <c r="J412" s="331"/>
      <c r="K412" s="331"/>
      <c r="L412" s="342"/>
      <c r="M412" s="342"/>
      <c r="N412" s="342"/>
      <c r="O412" s="342"/>
      <c r="P412" s="342"/>
      <c r="Q412" s="342"/>
      <c r="R412" s="321"/>
      <c r="S412" s="321"/>
      <c r="T412" s="321"/>
      <c r="U412" s="321"/>
      <c r="V412" s="321"/>
      <c r="W412" s="321"/>
    </row>
    <row r="413" spans="1:23" s="4" customFormat="1" ht="15">
      <c r="A413" s="321"/>
      <c r="B413" s="321"/>
      <c r="C413" s="321"/>
      <c r="D413" s="321"/>
      <c r="E413" s="321"/>
      <c r="F413" s="331"/>
      <c r="G413" s="331"/>
      <c r="H413" s="331"/>
      <c r="I413" s="331"/>
      <c r="J413" s="331"/>
      <c r="K413" s="331"/>
      <c r="L413" s="342"/>
      <c r="M413" s="342"/>
      <c r="N413" s="342"/>
      <c r="O413" s="342"/>
      <c r="P413" s="342"/>
      <c r="Q413" s="342"/>
      <c r="R413" s="321"/>
      <c r="S413" s="321"/>
      <c r="T413" s="321"/>
      <c r="U413" s="321"/>
      <c r="V413" s="321"/>
      <c r="W413" s="321"/>
    </row>
    <row r="414" spans="1:23" s="4" customFormat="1" ht="15">
      <c r="A414" s="321"/>
      <c r="B414" s="321"/>
      <c r="C414" s="321"/>
      <c r="D414" s="321"/>
      <c r="E414" s="321"/>
      <c r="F414" s="331"/>
      <c r="G414" s="331"/>
      <c r="H414" s="331"/>
      <c r="I414" s="331"/>
      <c r="J414" s="331"/>
      <c r="K414" s="331"/>
      <c r="L414" s="342"/>
      <c r="M414" s="342"/>
      <c r="N414" s="342"/>
      <c r="O414" s="342"/>
      <c r="P414" s="342"/>
      <c r="Q414" s="342"/>
      <c r="R414" s="321"/>
      <c r="S414" s="321"/>
      <c r="T414" s="321"/>
      <c r="U414" s="321"/>
      <c r="V414" s="321"/>
      <c r="W414" s="321"/>
    </row>
    <row r="415" spans="1:23" s="4" customFormat="1" ht="15">
      <c r="A415" s="321"/>
      <c r="B415" s="321"/>
      <c r="C415" s="321"/>
      <c r="D415" s="321"/>
      <c r="E415" s="321"/>
      <c r="F415" s="331"/>
      <c r="G415" s="331"/>
      <c r="H415" s="331"/>
      <c r="I415" s="331"/>
      <c r="J415" s="331"/>
      <c r="K415" s="331"/>
      <c r="L415" s="342"/>
      <c r="M415" s="342"/>
      <c r="N415" s="342"/>
      <c r="O415" s="342"/>
      <c r="P415" s="342"/>
      <c r="Q415" s="342"/>
      <c r="R415" s="321"/>
      <c r="S415" s="321"/>
      <c r="T415" s="321"/>
      <c r="U415" s="321"/>
      <c r="V415" s="321"/>
      <c r="W415" s="321"/>
    </row>
    <row r="416" spans="1:23" s="4" customFormat="1" ht="15">
      <c r="A416" s="321"/>
      <c r="B416" s="321"/>
      <c r="C416" s="321"/>
      <c r="D416" s="321"/>
      <c r="E416" s="321"/>
      <c r="F416" s="331"/>
      <c r="G416" s="331"/>
      <c r="H416" s="331"/>
      <c r="I416" s="331"/>
      <c r="J416" s="331"/>
      <c r="K416" s="331"/>
      <c r="L416" s="342"/>
      <c r="M416" s="342"/>
      <c r="N416" s="342"/>
      <c r="O416" s="342"/>
      <c r="P416" s="342"/>
      <c r="Q416" s="342"/>
      <c r="R416" s="321"/>
      <c r="S416" s="321"/>
      <c r="T416" s="321"/>
      <c r="U416" s="321"/>
      <c r="V416" s="321"/>
      <c r="W416" s="321"/>
    </row>
    <row r="417" spans="1:23" s="4" customFormat="1" ht="15">
      <c r="A417" s="321"/>
      <c r="B417" s="321"/>
      <c r="C417" s="321"/>
      <c r="D417" s="321"/>
      <c r="E417" s="321"/>
      <c r="F417" s="331"/>
      <c r="G417" s="331"/>
      <c r="H417" s="331"/>
      <c r="I417" s="331"/>
      <c r="J417" s="331"/>
      <c r="K417" s="331"/>
      <c r="L417" s="342"/>
      <c r="M417" s="342"/>
      <c r="N417" s="342"/>
      <c r="O417" s="342"/>
      <c r="P417" s="342"/>
      <c r="Q417" s="342"/>
      <c r="R417" s="321"/>
      <c r="S417" s="321"/>
      <c r="T417" s="321"/>
      <c r="U417" s="321"/>
      <c r="V417" s="321"/>
      <c r="W417" s="321"/>
    </row>
    <row r="418" spans="1:23" s="4" customFormat="1" ht="15">
      <c r="A418" s="321"/>
      <c r="B418" s="321"/>
      <c r="C418" s="321"/>
      <c r="D418" s="321"/>
      <c r="E418" s="321"/>
      <c r="F418" s="331"/>
      <c r="G418" s="331"/>
      <c r="H418" s="331"/>
      <c r="I418" s="331"/>
      <c r="J418" s="331"/>
      <c r="K418" s="331"/>
      <c r="L418" s="342"/>
      <c r="M418" s="342"/>
      <c r="N418" s="342"/>
      <c r="O418" s="342"/>
      <c r="P418" s="342"/>
      <c r="Q418" s="342"/>
      <c r="R418" s="321"/>
      <c r="S418" s="321"/>
      <c r="T418" s="321"/>
      <c r="U418" s="321"/>
      <c r="V418" s="321"/>
      <c r="W418" s="321"/>
    </row>
    <row r="419" spans="1:23" s="4" customFormat="1" ht="15">
      <c r="A419" s="321"/>
      <c r="B419" s="321"/>
      <c r="C419" s="321"/>
      <c r="D419" s="321"/>
      <c r="E419" s="321"/>
      <c r="F419" s="331"/>
      <c r="G419" s="331"/>
      <c r="H419" s="331"/>
      <c r="I419" s="331"/>
      <c r="J419" s="331"/>
      <c r="K419" s="331"/>
      <c r="L419" s="342"/>
      <c r="M419" s="342"/>
      <c r="N419" s="342"/>
      <c r="O419" s="342"/>
      <c r="P419" s="342"/>
      <c r="Q419" s="342"/>
      <c r="R419" s="321"/>
      <c r="S419" s="321"/>
      <c r="T419" s="321"/>
      <c r="U419" s="321"/>
      <c r="V419" s="321"/>
      <c r="W419" s="321"/>
    </row>
    <row r="420" spans="1:23" s="4" customFormat="1" ht="15">
      <c r="A420" s="321"/>
      <c r="B420" s="321"/>
      <c r="C420" s="321"/>
      <c r="D420" s="321"/>
      <c r="E420" s="321"/>
      <c r="F420" s="331"/>
      <c r="G420" s="331"/>
      <c r="H420" s="331"/>
      <c r="I420" s="331"/>
      <c r="J420" s="331"/>
      <c r="K420" s="331"/>
      <c r="L420" s="342"/>
      <c r="M420" s="342"/>
      <c r="N420" s="342"/>
      <c r="O420" s="342"/>
      <c r="P420" s="342"/>
      <c r="Q420" s="342"/>
      <c r="R420" s="321"/>
      <c r="S420" s="321"/>
      <c r="T420" s="321"/>
      <c r="U420" s="321"/>
      <c r="V420" s="321"/>
      <c r="W420" s="321"/>
    </row>
    <row r="421" spans="1:23" s="4" customFormat="1" ht="15">
      <c r="A421" s="321"/>
      <c r="B421" s="321"/>
      <c r="C421" s="321"/>
      <c r="D421" s="321"/>
      <c r="E421" s="321"/>
      <c r="F421" s="331"/>
      <c r="G421" s="331"/>
      <c r="H421" s="331"/>
      <c r="I421" s="331"/>
      <c r="J421" s="331"/>
      <c r="K421" s="331"/>
      <c r="L421" s="342"/>
      <c r="M421" s="342"/>
      <c r="N421" s="342"/>
      <c r="O421" s="342"/>
      <c r="P421" s="342"/>
      <c r="Q421" s="342"/>
      <c r="R421" s="321"/>
      <c r="S421" s="321"/>
      <c r="T421" s="321"/>
      <c r="U421" s="321"/>
      <c r="V421" s="321"/>
      <c r="W421" s="321"/>
    </row>
    <row r="422" spans="1:23" s="4" customFormat="1" ht="15">
      <c r="A422" s="321"/>
      <c r="B422" s="321"/>
      <c r="C422" s="321"/>
      <c r="D422" s="321"/>
      <c r="E422" s="321"/>
      <c r="F422" s="331"/>
      <c r="G422" s="331"/>
      <c r="H422" s="331"/>
      <c r="I422" s="331"/>
      <c r="J422" s="331"/>
      <c r="K422" s="331"/>
      <c r="L422" s="342"/>
      <c r="M422" s="342"/>
      <c r="N422" s="342"/>
      <c r="O422" s="342"/>
      <c r="P422" s="342"/>
      <c r="Q422" s="342"/>
      <c r="R422" s="321"/>
      <c r="S422" s="321"/>
      <c r="T422" s="321"/>
      <c r="U422" s="321"/>
      <c r="V422" s="321"/>
      <c r="W422" s="321"/>
    </row>
    <row r="423" spans="1:23" s="4" customFormat="1" ht="15">
      <c r="A423" s="321"/>
      <c r="B423" s="321"/>
      <c r="C423" s="321"/>
      <c r="D423" s="321"/>
      <c r="E423" s="321"/>
      <c r="F423" s="331"/>
      <c r="G423" s="331"/>
      <c r="H423" s="331"/>
      <c r="I423" s="331"/>
      <c r="J423" s="331"/>
      <c r="K423" s="331"/>
      <c r="L423" s="342"/>
      <c r="M423" s="342"/>
      <c r="N423" s="342"/>
      <c r="O423" s="342"/>
      <c r="P423" s="342"/>
      <c r="Q423" s="342"/>
      <c r="R423" s="321"/>
      <c r="S423" s="321"/>
      <c r="T423" s="321"/>
      <c r="U423" s="321"/>
      <c r="V423" s="321"/>
      <c r="W423" s="321"/>
    </row>
    <row r="424" spans="1:23" s="4" customFormat="1" ht="15">
      <c r="A424" s="321"/>
      <c r="B424" s="321"/>
      <c r="C424" s="321"/>
      <c r="D424" s="321"/>
      <c r="E424" s="321"/>
      <c r="F424" s="331"/>
      <c r="G424" s="331"/>
      <c r="H424" s="331"/>
      <c r="I424" s="331"/>
      <c r="J424" s="331"/>
      <c r="K424" s="331"/>
      <c r="L424" s="342"/>
      <c r="M424" s="342"/>
      <c r="N424" s="342"/>
      <c r="O424" s="342"/>
      <c r="P424" s="342"/>
      <c r="Q424" s="342"/>
      <c r="R424" s="321"/>
      <c r="S424" s="321"/>
      <c r="T424" s="321"/>
      <c r="U424" s="321"/>
      <c r="V424" s="321"/>
      <c r="W424" s="321"/>
    </row>
    <row r="425" spans="1:23" s="4" customFormat="1" ht="15">
      <c r="A425" s="321"/>
      <c r="B425" s="321"/>
      <c r="C425" s="321"/>
      <c r="D425" s="321"/>
      <c r="E425" s="321"/>
      <c r="F425" s="331"/>
      <c r="G425" s="331"/>
      <c r="H425" s="331"/>
      <c r="I425" s="331"/>
      <c r="J425" s="331"/>
      <c r="K425" s="331"/>
      <c r="L425" s="342"/>
      <c r="M425" s="342"/>
      <c r="N425" s="342"/>
      <c r="O425" s="342"/>
      <c r="P425" s="342"/>
      <c r="Q425" s="342"/>
      <c r="R425" s="321"/>
      <c r="S425" s="321"/>
      <c r="T425" s="321"/>
      <c r="U425" s="321"/>
      <c r="V425" s="321"/>
      <c r="W425" s="321"/>
    </row>
    <row r="426" spans="1:23" s="4" customFormat="1" ht="15">
      <c r="A426" s="321"/>
      <c r="B426" s="321"/>
      <c r="C426" s="321"/>
      <c r="D426" s="321"/>
      <c r="E426" s="321"/>
      <c r="F426" s="331"/>
      <c r="G426" s="331"/>
      <c r="H426" s="331"/>
      <c r="I426" s="331"/>
      <c r="J426" s="331"/>
      <c r="K426" s="331"/>
      <c r="L426" s="342"/>
      <c r="M426" s="342"/>
      <c r="N426" s="342"/>
      <c r="O426" s="342"/>
      <c r="P426" s="342"/>
      <c r="Q426" s="342"/>
      <c r="R426" s="321"/>
      <c r="S426" s="321"/>
      <c r="T426" s="321"/>
      <c r="U426" s="321"/>
      <c r="V426" s="321"/>
      <c r="W426" s="321"/>
    </row>
    <row r="427" spans="1:23" s="4" customFormat="1" ht="15">
      <c r="A427" s="321"/>
      <c r="B427" s="321"/>
      <c r="C427" s="321"/>
      <c r="D427" s="321"/>
      <c r="E427" s="321"/>
      <c r="F427" s="331"/>
      <c r="G427" s="331"/>
      <c r="H427" s="331"/>
      <c r="I427" s="331"/>
      <c r="J427" s="331"/>
      <c r="K427" s="331"/>
      <c r="L427" s="342"/>
      <c r="M427" s="342"/>
      <c r="N427" s="342"/>
      <c r="O427" s="342"/>
      <c r="P427" s="342"/>
      <c r="Q427" s="342"/>
      <c r="R427" s="321"/>
      <c r="S427" s="321"/>
      <c r="T427" s="321"/>
      <c r="U427" s="321"/>
      <c r="V427" s="321"/>
      <c r="W427" s="321"/>
    </row>
    <row r="428" spans="1:23" s="4" customFormat="1" ht="15">
      <c r="A428" s="321"/>
      <c r="B428" s="321"/>
      <c r="C428" s="321"/>
      <c r="D428" s="321"/>
      <c r="E428" s="321"/>
      <c r="F428" s="331"/>
      <c r="G428" s="331"/>
      <c r="H428" s="331"/>
      <c r="I428" s="331"/>
      <c r="J428" s="331"/>
      <c r="K428" s="331"/>
      <c r="L428" s="342"/>
      <c r="M428" s="342"/>
      <c r="N428" s="342"/>
      <c r="O428" s="342"/>
      <c r="P428" s="342"/>
      <c r="Q428" s="342"/>
      <c r="R428" s="321"/>
      <c r="S428" s="321"/>
      <c r="T428" s="321"/>
      <c r="U428" s="321"/>
      <c r="V428" s="321"/>
      <c r="W428" s="321"/>
    </row>
    <row r="429" spans="1:23" s="4" customFormat="1" ht="15">
      <c r="A429" s="321"/>
      <c r="B429" s="321" t="s">
        <v>492</v>
      </c>
      <c r="C429" s="321" t="s">
        <v>493</v>
      </c>
      <c r="D429" s="321"/>
      <c r="E429" s="321"/>
      <c r="F429" s="331"/>
      <c r="G429" s="331"/>
      <c r="H429" s="331"/>
      <c r="I429" s="331"/>
      <c r="J429" s="331"/>
      <c r="K429" s="331"/>
      <c r="L429" s="342"/>
      <c r="M429" s="342"/>
      <c r="N429" s="342"/>
      <c r="O429" s="342"/>
      <c r="P429" s="342"/>
      <c r="Q429" s="342"/>
      <c r="R429" s="321"/>
      <c r="S429" s="321"/>
      <c r="T429" s="321"/>
      <c r="U429" s="321"/>
      <c r="V429" s="321"/>
      <c r="W429" s="321"/>
    </row>
    <row r="430" spans="1:23" s="4" customFormat="1" ht="15">
      <c r="A430" s="321"/>
      <c r="B430" s="321"/>
      <c r="C430" s="321"/>
      <c r="D430" s="321"/>
      <c r="E430" s="321"/>
      <c r="F430" s="331"/>
      <c r="G430" s="331"/>
      <c r="H430" s="331"/>
      <c r="I430" s="331"/>
      <c r="J430" s="331"/>
      <c r="K430" s="331"/>
      <c r="L430" s="342"/>
      <c r="M430" s="342"/>
      <c r="N430" s="342"/>
      <c r="O430" s="342"/>
      <c r="P430" s="342"/>
      <c r="Q430" s="342"/>
      <c r="R430" s="321"/>
      <c r="S430" s="321"/>
      <c r="T430" s="321"/>
      <c r="U430" s="321"/>
      <c r="V430" s="321"/>
      <c r="W430" s="321"/>
    </row>
    <row r="431" spans="1:23" s="4" customFormat="1" ht="15">
      <c r="A431" s="321"/>
      <c r="B431" s="321" t="s">
        <v>494</v>
      </c>
      <c r="C431" s="321"/>
      <c r="D431" s="321"/>
      <c r="E431" s="321"/>
      <c r="F431" s="331"/>
      <c r="G431" s="331"/>
      <c r="H431" s="331"/>
      <c r="I431" s="331"/>
      <c r="J431" s="331"/>
      <c r="K431" s="331"/>
      <c r="L431" s="342"/>
      <c r="M431" s="342"/>
      <c r="N431" s="342"/>
      <c r="O431" s="342"/>
      <c r="P431" s="342"/>
      <c r="Q431" s="342"/>
      <c r="R431" s="321"/>
      <c r="S431" s="321"/>
      <c r="T431" s="321"/>
      <c r="U431" s="321"/>
      <c r="V431" s="321"/>
      <c r="W431" s="321"/>
    </row>
    <row r="432" spans="1:23" s="4" customFormat="1" ht="15">
      <c r="A432" s="321"/>
      <c r="B432" s="321"/>
      <c r="C432" s="321"/>
      <c r="D432" s="321"/>
      <c r="E432" s="321"/>
      <c r="F432" s="331"/>
      <c r="G432" s="331"/>
      <c r="H432" s="331"/>
      <c r="I432" s="331"/>
      <c r="J432" s="331"/>
      <c r="K432" s="331"/>
      <c r="L432" s="342"/>
      <c r="M432" s="342"/>
      <c r="N432" s="342"/>
      <c r="O432" s="342"/>
      <c r="P432" s="342"/>
      <c r="Q432" s="342"/>
      <c r="R432" s="321"/>
      <c r="S432" s="321"/>
      <c r="T432" s="321"/>
      <c r="U432" s="321"/>
      <c r="V432" s="321"/>
      <c r="W432" s="321"/>
    </row>
    <row r="433" spans="1:23" s="4" customFormat="1" ht="15">
      <c r="A433" s="321"/>
      <c r="B433" s="322">
        <v>42907</v>
      </c>
      <c r="C433" s="321"/>
      <c r="D433" s="321"/>
      <c r="E433" s="321"/>
      <c r="F433" s="331"/>
      <c r="G433" s="331"/>
      <c r="H433" s="331"/>
      <c r="I433" s="331"/>
      <c r="J433" s="331"/>
      <c r="K433" s="331"/>
      <c r="L433" s="342"/>
      <c r="M433" s="342"/>
      <c r="N433" s="342"/>
      <c r="O433" s="342"/>
      <c r="P433" s="342"/>
      <c r="Q433" s="342"/>
      <c r="R433" s="321"/>
      <c r="S433" s="321"/>
      <c r="T433" s="321"/>
      <c r="U433" s="321"/>
      <c r="V433" s="321"/>
      <c r="W433" s="321"/>
    </row>
    <row r="434" spans="1:23" s="4" customFormat="1" ht="15">
      <c r="A434" s="321"/>
      <c r="B434" s="321"/>
      <c r="C434" s="321"/>
      <c r="D434" s="321"/>
      <c r="E434" s="321"/>
      <c r="F434" s="331"/>
      <c r="G434" s="331"/>
      <c r="H434" s="331"/>
      <c r="I434" s="331"/>
      <c r="J434" s="331"/>
      <c r="K434" s="331"/>
      <c r="L434" s="342"/>
      <c r="M434" s="342"/>
      <c r="N434" s="342"/>
      <c r="O434" s="342"/>
      <c r="P434" s="342"/>
      <c r="Q434" s="342"/>
      <c r="R434" s="321"/>
      <c r="S434" s="321"/>
      <c r="T434" s="321"/>
      <c r="U434" s="321"/>
      <c r="V434" s="321"/>
      <c r="W434" s="321"/>
    </row>
    <row r="435" spans="1:23" s="4" customFormat="1" ht="15">
      <c r="A435" s="321"/>
      <c r="B435" s="321"/>
      <c r="C435" s="321"/>
      <c r="D435" s="321"/>
      <c r="E435" s="321"/>
      <c r="F435" s="331"/>
      <c r="G435" s="331"/>
      <c r="H435" s="331"/>
      <c r="I435" s="331"/>
      <c r="J435" s="331"/>
      <c r="K435" s="331"/>
      <c r="L435" s="342"/>
      <c r="M435" s="342"/>
      <c r="N435" s="342"/>
      <c r="O435" s="342"/>
      <c r="P435" s="342"/>
      <c r="Q435" s="342"/>
      <c r="R435" s="321"/>
      <c r="S435" s="321"/>
      <c r="T435" s="321"/>
      <c r="U435" s="321"/>
      <c r="V435" s="321"/>
      <c r="W435" s="321"/>
    </row>
    <row r="436" spans="1:23" s="4" customFormat="1" ht="15">
      <c r="A436" s="321"/>
      <c r="B436" s="321"/>
      <c r="C436" s="321"/>
      <c r="D436" s="321"/>
      <c r="E436" s="321"/>
      <c r="F436" s="331"/>
      <c r="G436" s="331"/>
      <c r="H436" s="331"/>
      <c r="I436" s="331"/>
      <c r="J436" s="331"/>
      <c r="K436" s="331"/>
      <c r="L436" s="342"/>
      <c r="M436" s="342"/>
      <c r="N436" s="342"/>
      <c r="O436" s="342"/>
      <c r="P436" s="342"/>
      <c r="Q436" s="342"/>
      <c r="R436" s="321"/>
      <c r="S436" s="321"/>
      <c r="T436" s="321"/>
      <c r="U436" s="321"/>
      <c r="V436" s="321"/>
      <c r="W436" s="321"/>
    </row>
    <row r="437" spans="1:23" s="4" customFormat="1" ht="15">
      <c r="A437" s="321"/>
      <c r="B437" s="321"/>
      <c r="C437" s="321"/>
      <c r="D437" s="321"/>
      <c r="E437" s="321"/>
      <c r="F437" s="331"/>
      <c r="G437" s="331"/>
      <c r="H437" s="331"/>
      <c r="I437" s="331"/>
      <c r="J437" s="331"/>
      <c r="K437" s="331"/>
      <c r="L437" s="342"/>
      <c r="M437" s="342"/>
      <c r="N437" s="342"/>
      <c r="O437" s="342"/>
      <c r="P437" s="342"/>
      <c r="Q437" s="342"/>
      <c r="R437" s="321"/>
      <c r="S437" s="321"/>
      <c r="T437" s="321"/>
      <c r="U437" s="321"/>
      <c r="V437" s="321"/>
      <c r="W437" s="321"/>
    </row>
    <row r="438" spans="1:23" s="4" customFormat="1" ht="15">
      <c r="A438" s="321"/>
      <c r="B438" s="321"/>
      <c r="C438" s="321"/>
      <c r="D438" s="321"/>
      <c r="E438" s="321"/>
      <c r="F438" s="331"/>
      <c r="G438" s="331"/>
      <c r="H438" s="331"/>
      <c r="I438" s="331"/>
      <c r="J438" s="331"/>
      <c r="K438" s="331"/>
      <c r="L438" s="342"/>
      <c r="M438" s="342"/>
      <c r="N438" s="342"/>
      <c r="O438" s="342"/>
      <c r="P438" s="342"/>
      <c r="Q438" s="342"/>
      <c r="R438" s="321"/>
      <c r="S438" s="321"/>
      <c r="T438" s="321"/>
      <c r="U438" s="321"/>
      <c r="V438" s="321"/>
      <c r="W438" s="321"/>
    </row>
    <row r="439" spans="1:23" s="4" customFormat="1" ht="15">
      <c r="A439" s="321"/>
      <c r="B439" s="321"/>
      <c r="C439" s="321"/>
      <c r="D439" s="321"/>
      <c r="E439" s="321"/>
      <c r="F439" s="331"/>
      <c r="G439" s="331"/>
      <c r="H439" s="331"/>
      <c r="I439" s="331"/>
      <c r="J439" s="331"/>
      <c r="K439" s="331"/>
      <c r="L439" s="342"/>
      <c r="M439" s="342"/>
      <c r="N439" s="342"/>
      <c r="O439" s="342"/>
      <c r="P439" s="342"/>
      <c r="Q439" s="342"/>
      <c r="R439" s="321"/>
      <c r="S439" s="321"/>
      <c r="T439" s="321"/>
      <c r="U439" s="321"/>
      <c r="V439" s="321"/>
      <c r="W439" s="321"/>
    </row>
    <row r="440" spans="1:23" s="4" customFormat="1" ht="15">
      <c r="A440" s="321"/>
      <c r="B440" s="321"/>
      <c r="C440" s="321"/>
      <c r="D440" s="321"/>
      <c r="E440" s="321"/>
      <c r="F440" s="331"/>
      <c r="G440" s="331"/>
      <c r="H440" s="331"/>
      <c r="I440" s="331"/>
      <c r="J440" s="331"/>
      <c r="K440" s="331"/>
      <c r="L440" s="342"/>
      <c r="M440" s="342"/>
      <c r="N440" s="342"/>
      <c r="O440" s="342"/>
      <c r="P440" s="342"/>
      <c r="Q440" s="342"/>
      <c r="R440" s="321"/>
      <c r="S440" s="321"/>
      <c r="T440" s="321"/>
      <c r="U440" s="321"/>
      <c r="V440" s="321"/>
      <c r="W440" s="321"/>
    </row>
    <row r="441" spans="1:23" s="4" customFormat="1" ht="15">
      <c r="A441" s="321"/>
      <c r="B441" s="321"/>
      <c r="C441" s="321"/>
      <c r="D441" s="321"/>
      <c r="E441" s="321"/>
      <c r="F441" s="331"/>
      <c r="G441" s="331"/>
      <c r="H441" s="331"/>
      <c r="I441" s="331"/>
      <c r="J441" s="331"/>
      <c r="K441" s="331"/>
      <c r="L441" s="342"/>
      <c r="M441" s="342"/>
      <c r="N441" s="342"/>
      <c r="O441" s="342"/>
      <c r="P441" s="342"/>
      <c r="Q441" s="342"/>
      <c r="R441" s="321"/>
      <c r="S441" s="321"/>
      <c r="T441" s="321"/>
      <c r="U441" s="321"/>
      <c r="V441" s="321"/>
      <c r="W441" s="321"/>
    </row>
    <row r="442" spans="1:23" s="4" customFormat="1" ht="15">
      <c r="A442" s="321"/>
      <c r="B442" s="321"/>
      <c r="C442" s="321"/>
      <c r="D442" s="321"/>
      <c r="E442" s="321"/>
      <c r="F442" s="331"/>
      <c r="G442" s="331"/>
      <c r="H442" s="331"/>
      <c r="I442" s="331"/>
      <c r="J442" s="331"/>
      <c r="K442" s="331"/>
      <c r="L442" s="342"/>
      <c r="M442" s="342"/>
      <c r="N442" s="342"/>
      <c r="O442" s="342"/>
      <c r="P442" s="342"/>
      <c r="Q442" s="342"/>
      <c r="R442" s="321"/>
      <c r="S442" s="321"/>
      <c r="T442" s="321"/>
      <c r="U442" s="321"/>
      <c r="V442" s="321"/>
      <c r="W442" s="321"/>
    </row>
    <row r="443" spans="1:23" s="4" customFormat="1" ht="15">
      <c r="A443" s="321"/>
      <c r="B443" s="321"/>
      <c r="C443" s="321"/>
      <c r="D443" s="321"/>
      <c r="E443" s="321"/>
      <c r="F443" s="331"/>
      <c r="G443" s="331"/>
      <c r="H443" s="331"/>
      <c r="I443" s="331"/>
      <c r="J443" s="331"/>
      <c r="K443" s="331"/>
      <c r="L443" s="342"/>
      <c r="M443" s="342"/>
      <c r="N443" s="342"/>
      <c r="O443" s="342"/>
      <c r="P443" s="342"/>
      <c r="Q443" s="342"/>
      <c r="R443" s="321"/>
      <c r="S443" s="321"/>
      <c r="T443" s="321"/>
      <c r="U443" s="321"/>
      <c r="V443" s="321"/>
      <c r="W443" s="321"/>
    </row>
    <row r="444" spans="1:23" s="4" customFormat="1" ht="15">
      <c r="A444" s="321"/>
      <c r="B444" s="321"/>
      <c r="C444" s="321"/>
      <c r="D444" s="321"/>
      <c r="E444" s="321"/>
      <c r="F444" s="331"/>
      <c r="G444" s="331"/>
      <c r="H444" s="331"/>
      <c r="I444" s="331"/>
      <c r="J444" s="331"/>
      <c r="K444" s="331"/>
      <c r="L444" s="342"/>
      <c r="M444" s="342"/>
      <c r="N444" s="342"/>
      <c r="O444" s="342"/>
      <c r="P444" s="342"/>
      <c r="Q444" s="342"/>
      <c r="R444" s="321"/>
      <c r="S444" s="321"/>
      <c r="T444" s="321"/>
      <c r="U444" s="321"/>
      <c r="V444" s="321"/>
      <c r="W444" s="321"/>
    </row>
    <row r="445" spans="1:23" s="4" customFormat="1" ht="15">
      <c r="A445" s="321"/>
      <c r="B445" s="321"/>
      <c r="C445" s="321"/>
      <c r="D445" s="321"/>
      <c r="E445" s="321"/>
      <c r="F445" s="331"/>
      <c r="G445" s="331"/>
      <c r="H445" s="331"/>
      <c r="I445" s="331"/>
      <c r="J445" s="331"/>
      <c r="K445" s="331"/>
      <c r="L445" s="342"/>
      <c r="M445" s="342"/>
      <c r="N445" s="342"/>
      <c r="O445" s="342"/>
      <c r="P445" s="342"/>
      <c r="Q445" s="342"/>
      <c r="R445" s="321"/>
      <c r="S445" s="321"/>
      <c r="T445" s="321"/>
      <c r="U445" s="321"/>
      <c r="V445" s="321"/>
      <c r="W445" s="321"/>
    </row>
    <row r="446" spans="1:23" s="4" customFormat="1" ht="15">
      <c r="A446" s="321"/>
      <c r="B446" s="321"/>
      <c r="C446" s="321"/>
      <c r="D446" s="321"/>
      <c r="E446" s="321"/>
      <c r="F446" s="331"/>
      <c r="G446" s="331"/>
      <c r="H446" s="331"/>
      <c r="I446" s="331"/>
      <c r="J446" s="331"/>
      <c r="K446" s="331"/>
      <c r="L446" s="342"/>
      <c r="M446" s="342"/>
      <c r="N446" s="342"/>
      <c r="O446" s="342"/>
      <c r="P446" s="342"/>
      <c r="Q446" s="342"/>
      <c r="R446" s="321"/>
      <c r="S446" s="321"/>
      <c r="T446" s="321"/>
      <c r="U446" s="321"/>
      <c r="V446" s="321"/>
      <c r="W446" s="321"/>
    </row>
    <row r="447" spans="1:23" s="4" customFormat="1" ht="15">
      <c r="A447" s="321"/>
      <c r="B447" s="321"/>
      <c r="C447" s="321"/>
      <c r="D447" s="321"/>
      <c r="E447" s="321"/>
      <c r="F447" s="331"/>
      <c r="G447" s="331"/>
      <c r="H447" s="331"/>
      <c r="I447" s="331"/>
      <c r="J447" s="331"/>
      <c r="K447" s="331"/>
      <c r="L447" s="342"/>
      <c r="M447" s="342"/>
      <c r="N447" s="342"/>
      <c r="O447" s="342"/>
      <c r="P447" s="342"/>
      <c r="Q447" s="342"/>
      <c r="R447" s="321"/>
      <c r="S447" s="321"/>
      <c r="T447" s="321"/>
      <c r="U447" s="321"/>
      <c r="V447" s="321"/>
      <c r="W447" s="321"/>
    </row>
    <row r="448" spans="1:23" s="4" customFormat="1" ht="15">
      <c r="A448" s="321"/>
      <c r="B448" s="321"/>
      <c r="C448" s="321"/>
      <c r="D448" s="321"/>
      <c r="E448" s="321"/>
      <c r="F448" s="331"/>
      <c r="G448" s="331"/>
      <c r="H448" s="331"/>
      <c r="I448" s="331"/>
      <c r="J448" s="331"/>
      <c r="K448" s="331"/>
      <c r="L448" s="342"/>
      <c r="M448" s="342"/>
      <c r="N448" s="342"/>
      <c r="O448" s="342"/>
      <c r="P448" s="342"/>
      <c r="Q448" s="342"/>
      <c r="R448" s="321"/>
      <c r="S448" s="321"/>
      <c r="T448" s="321"/>
      <c r="U448" s="321"/>
      <c r="V448" s="321"/>
      <c r="W448" s="321"/>
    </row>
    <row r="449" spans="1:23" s="4" customFormat="1" ht="15">
      <c r="A449" s="321"/>
      <c r="B449" s="321"/>
      <c r="C449" s="321"/>
      <c r="D449" s="321"/>
      <c r="E449" s="321"/>
      <c r="F449" s="331"/>
      <c r="G449" s="331"/>
      <c r="H449" s="331"/>
      <c r="I449" s="331"/>
      <c r="J449" s="331"/>
      <c r="K449" s="331"/>
      <c r="L449" s="342"/>
      <c r="M449" s="342"/>
      <c r="N449" s="342"/>
      <c r="O449" s="342"/>
      <c r="P449" s="342"/>
      <c r="Q449" s="342"/>
      <c r="R449" s="321"/>
      <c r="S449" s="321"/>
      <c r="T449" s="321"/>
      <c r="U449" s="321"/>
      <c r="V449" s="321"/>
      <c r="W449" s="321"/>
    </row>
    <row r="450" spans="1:23" s="4" customFormat="1" ht="15">
      <c r="A450" s="321"/>
      <c r="B450" s="321"/>
      <c r="C450" s="321"/>
      <c r="D450" s="321"/>
      <c r="E450" s="321"/>
      <c r="F450" s="331"/>
      <c r="G450" s="331"/>
      <c r="H450" s="331"/>
      <c r="I450" s="331"/>
      <c r="J450" s="331"/>
      <c r="K450" s="331"/>
      <c r="L450" s="342"/>
      <c r="M450" s="342"/>
      <c r="N450" s="342"/>
      <c r="O450" s="342"/>
      <c r="P450" s="342"/>
      <c r="Q450" s="342"/>
      <c r="R450" s="321"/>
      <c r="S450" s="321"/>
      <c r="T450" s="321"/>
      <c r="U450" s="321"/>
      <c r="V450" s="321"/>
      <c r="W450" s="321"/>
    </row>
    <row r="451" spans="1:23" s="4" customFormat="1" ht="15">
      <c r="A451" s="321"/>
      <c r="B451" s="321"/>
      <c r="C451" s="321"/>
      <c r="D451" s="321"/>
      <c r="E451" s="321"/>
      <c r="F451" s="331"/>
      <c r="G451" s="331"/>
      <c r="H451" s="331"/>
      <c r="I451" s="331"/>
      <c r="J451" s="331"/>
      <c r="K451" s="331"/>
      <c r="L451" s="342"/>
      <c r="M451" s="342"/>
      <c r="N451" s="342"/>
      <c r="O451" s="342"/>
      <c r="P451" s="342"/>
      <c r="Q451" s="342"/>
      <c r="R451" s="321"/>
      <c r="S451" s="321"/>
      <c r="T451" s="321"/>
      <c r="U451" s="321"/>
      <c r="V451" s="321"/>
      <c r="W451" s="321"/>
    </row>
    <row r="452" spans="1:23" s="4" customFormat="1" ht="15">
      <c r="A452" s="321"/>
      <c r="B452" s="321"/>
      <c r="C452" s="321"/>
      <c r="D452" s="321"/>
      <c r="E452" s="321"/>
      <c r="F452" s="331"/>
      <c r="G452" s="331"/>
      <c r="H452" s="331"/>
      <c r="I452" s="331"/>
      <c r="J452" s="331"/>
      <c r="K452" s="331"/>
      <c r="L452" s="342"/>
      <c r="M452" s="342"/>
      <c r="N452" s="342"/>
      <c r="O452" s="342"/>
      <c r="P452" s="342"/>
      <c r="Q452" s="342"/>
      <c r="R452" s="321"/>
      <c r="S452" s="321"/>
      <c r="T452" s="321"/>
      <c r="U452" s="321"/>
      <c r="V452" s="321"/>
      <c r="W452" s="321"/>
    </row>
    <row r="453" spans="1:23" s="4" customFormat="1" ht="15">
      <c r="A453" s="321"/>
      <c r="B453" s="321"/>
      <c r="C453" s="321"/>
      <c r="D453" s="321"/>
      <c r="E453" s="321"/>
      <c r="F453" s="331"/>
      <c r="G453" s="331"/>
      <c r="H453" s="331"/>
      <c r="I453" s="331"/>
      <c r="J453" s="331"/>
      <c r="K453" s="331"/>
      <c r="L453" s="342"/>
      <c r="M453" s="342"/>
      <c r="N453" s="342"/>
      <c r="O453" s="342"/>
      <c r="P453" s="342"/>
      <c r="Q453" s="342"/>
      <c r="R453" s="321"/>
      <c r="S453" s="321"/>
      <c r="T453" s="321"/>
      <c r="U453" s="321"/>
      <c r="V453" s="321"/>
      <c r="W453" s="321"/>
    </row>
    <row r="454" spans="1:23" s="4" customFormat="1" ht="15">
      <c r="A454" s="321"/>
      <c r="B454" s="321"/>
      <c r="C454" s="321"/>
      <c r="D454" s="321"/>
      <c r="E454" s="321"/>
      <c r="F454" s="331"/>
      <c r="G454" s="331"/>
      <c r="H454" s="331"/>
      <c r="I454" s="331"/>
      <c r="J454" s="331"/>
      <c r="K454" s="331"/>
      <c r="L454" s="342"/>
      <c r="M454" s="342"/>
      <c r="N454" s="342"/>
      <c r="O454" s="342"/>
      <c r="P454" s="342"/>
      <c r="Q454" s="342"/>
      <c r="R454" s="321"/>
      <c r="S454" s="321"/>
      <c r="T454" s="321"/>
      <c r="U454" s="321"/>
      <c r="V454" s="321"/>
      <c r="W454" s="321"/>
    </row>
    <row r="455" spans="1:23" s="4" customFormat="1" ht="15">
      <c r="A455" s="321"/>
      <c r="B455" s="321"/>
      <c r="C455" s="321"/>
      <c r="D455" s="321"/>
      <c r="E455" s="321"/>
      <c r="F455" s="331"/>
      <c r="G455" s="331"/>
      <c r="H455" s="331"/>
      <c r="I455" s="331"/>
      <c r="J455" s="331"/>
      <c r="K455" s="331"/>
      <c r="L455" s="342"/>
      <c r="M455" s="342"/>
      <c r="N455" s="342"/>
      <c r="O455" s="342"/>
      <c r="P455" s="342"/>
      <c r="Q455" s="342"/>
      <c r="R455" s="321"/>
      <c r="S455" s="321"/>
      <c r="T455" s="321"/>
      <c r="U455" s="321"/>
      <c r="V455" s="321"/>
      <c r="W455" s="321"/>
    </row>
    <row r="456" spans="1:23" s="4" customFormat="1" ht="15">
      <c r="A456" s="321"/>
      <c r="B456" s="321"/>
      <c r="C456" s="321"/>
      <c r="D456" s="321"/>
      <c r="E456" s="321"/>
      <c r="F456" s="331"/>
      <c r="G456" s="331"/>
      <c r="H456" s="331"/>
      <c r="I456" s="331"/>
      <c r="J456" s="331"/>
      <c r="K456" s="331"/>
      <c r="L456" s="342"/>
      <c r="M456" s="342"/>
      <c r="N456" s="342"/>
      <c r="O456" s="342"/>
      <c r="P456" s="342"/>
      <c r="Q456" s="342"/>
      <c r="R456" s="321"/>
      <c r="S456" s="321"/>
      <c r="T456" s="321"/>
      <c r="U456" s="321"/>
      <c r="V456" s="321"/>
      <c r="W456" s="321"/>
    </row>
    <row r="457" spans="1:23" s="4" customFormat="1" ht="15">
      <c r="A457" s="321"/>
      <c r="B457" s="321"/>
      <c r="C457" s="321"/>
      <c r="D457" s="321"/>
      <c r="E457" s="321"/>
      <c r="F457" s="331"/>
      <c r="G457" s="331"/>
      <c r="H457" s="331"/>
      <c r="I457" s="331"/>
      <c r="J457" s="331"/>
      <c r="K457" s="331"/>
      <c r="L457" s="342"/>
      <c r="M457" s="342"/>
      <c r="N457" s="342"/>
      <c r="O457" s="342"/>
      <c r="P457" s="342"/>
      <c r="Q457" s="342"/>
      <c r="R457" s="321"/>
      <c r="S457" s="321"/>
      <c r="T457" s="321"/>
      <c r="U457" s="321"/>
      <c r="V457" s="321"/>
      <c r="W457" s="321"/>
    </row>
    <row r="458" spans="1:23" s="4" customFormat="1" ht="15">
      <c r="A458" s="321"/>
      <c r="B458" s="321"/>
      <c r="C458" s="321"/>
      <c r="D458" s="321"/>
      <c r="E458" s="321"/>
      <c r="F458" s="331"/>
      <c r="G458" s="331"/>
      <c r="H458" s="331"/>
      <c r="I458" s="331"/>
      <c r="J458" s="331"/>
      <c r="K458" s="331"/>
      <c r="L458" s="342"/>
      <c r="M458" s="342"/>
      <c r="N458" s="342"/>
      <c r="O458" s="342"/>
      <c r="P458" s="342"/>
      <c r="Q458" s="342"/>
      <c r="R458" s="321"/>
      <c r="S458" s="321"/>
      <c r="T458" s="321"/>
      <c r="U458" s="321"/>
      <c r="V458" s="321"/>
      <c r="W458" s="321"/>
    </row>
    <row r="459" spans="1:23" s="4" customFormat="1" ht="15">
      <c r="A459" s="321"/>
      <c r="B459" s="321"/>
      <c r="C459" s="321"/>
      <c r="D459" s="321"/>
      <c r="E459" s="321"/>
      <c r="F459" s="331"/>
      <c r="G459" s="331"/>
      <c r="H459" s="331"/>
      <c r="I459" s="331"/>
      <c r="J459" s="331"/>
      <c r="K459" s="331"/>
      <c r="L459" s="342"/>
      <c r="M459" s="342"/>
      <c r="N459" s="342"/>
      <c r="O459" s="342"/>
      <c r="P459" s="342"/>
      <c r="Q459" s="342"/>
      <c r="R459" s="321"/>
      <c r="S459" s="321"/>
      <c r="T459" s="321"/>
      <c r="U459" s="321"/>
      <c r="V459" s="321"/>
      <c r="W459" s="321"/>
    </row>
    <row r="460" spans="1:23" s="4" customFormat="1" ht="15">
      <c r="A460" s="321"/>
      <c r="B460" s="321"/>
      <c r="C460" s="321"/>
      <c r="D460" s="321"/>
      <c r="E460" s="321"/>
      <c r="F460" s="331"/>
      <c r="G460" s="331"/>
      <c r="H460" s="331"/>
      <c r="I460" s="331"/>
      <c r="J460" s="331"/>
      <c r="K460" s="331"/>
      <c r="L460" s="342"/>
      <c r="M460" s="342"/>
      <c r="N460" s="342"/>
      <c r="O460" s="342"/>
      <c r="P460" s="342"/>
      <c r="Q460" s="342"/>
      <c r="R460" s="321"/>
      <c r="S460" s="321"/>
      <c r="T460" s="321"/>
      <c r="U460" s="321"/>
      <c r="V460" s="321"/>
      <c r="W460" s="321"/>
    </row>
    <row r="461" spans="1:23" s="4" customFormat="1" ht="15">
      <c r="A461" s="321"/>
      <c r="B461" s="321"/>
      <c r="C461" s="321"/>
      <c r="D461" s="321"/>
      <c r="E461" s="321"/>
      <c r="F461" s="331"/>
      <c r="G461" s="331"/>
      <c r="H461" s="331"/>
      <c r="I461" s="331"/>
      <c r="J461" s="331"/>
      <c r="K461" s="331"/>
      <c r="L461" s="342"/>
      <c r="M461" s="342"/>
      <c r="N461" s="342"/>
      <c r="O461" s="342"/>
      <c r="P461" s="342"/>
      <c r="Q461" s="342"/>
      <c r="R461" s="321"/>
      <c r="S461" s="321"/>
      <c r="T461" s="321"/>
      <c r="U461" s="321"/>
      <c r="V461" s="321"/>
      <c r="W461" s="321"/>
    </row>
    <row r="462" spans="1:23" s="4" customFormat="1" ht="15">
      <c r="A462" s="321"/>
      <c r="B462" s="321"/>
      <c r="C462" s="321"/>
      <c r="D462" s="321"/>
      <c r="E462" s="321"/>
      <c r="F462" s="331"/>
      <c r="G462" s="331"/>
      <c r="H462" s="331"/>
      <c r="I462" s="331"/>
      <c r="J462" s="331"/>
      <c r="K462" s="331"/>
      <c r="L462" s="342"/>
      <c r="M462" s="342"/>
      <c r="N462" s="342"/>
      <c r="O462" s="342"/>
      <c r="P462" s="342"/>
      <c r="Q462" s="342"/>
      <c r="R462" s="321"/>
      <c r="S462" s="321"/>
      <c r="T462" s="321"/>
      <c r="U462" s="321"/>
      <c r="V462" s="321"/>
      <c r="W462" s="321"/>
    </row>
    <row r="463" spans="1:23" s="4" customFormat="1" ht="15">
      <c r="A463" s="321"/>
      <c r="B463" s="321"/>
      <c r="C463" s="321"/>
      <c r="D463" s="321"/>
      <c r="E463" s="321"/>
      <c r="F463" s="331"/>
      <c r="G463" s="331"/>
      <c r="H463" s="331"/>
      <c r="I463" s="331"/>
      <c r="J463" s="331"/>
      <c r="K463" s="331"/>
      <c r="L463" s="342"/>
      <c r="M463" s="342"/>
      <c r="N463" s="342"/>
      <c r="O463" s="342"/>
      <c r="P463" s="342"/>
      <c r="Q463" s="342"/>
      <c r="R463" s="321"/>
      <c r="S463" s="321"/>
      <c r="T463" s="321"/>
      <c r="U463" s="321"/>
      <c r="V463" s="321"/>
      <c r="W463" s="321"/>
    </row>
    <row r="464" spans="1:23" s="4" customFormat="1" ht="15">
      <c r="A464" s="321"/>
      <c r="B464" s="321"/>
      <c r="C464" s="321"/>
      <c r="D464" s="321"/>
      <c r="E464" s="321"/>
      <c r="F464" s="331"/>
      <c r="G464" s="331"/>
      <c r="H464" s="331"/>
      <c r="I464" s="331"/>
      <c r="J464" s="331"/>
      <c r="K464" s="331"/>
      <c r="L464" s="342"/>
      <c r="M464" s="342"/>
      <c r="N464" s="342"/>
      <c r="O464" s="342"/>
      <c r="P464" s="342"/>
      <c r="Q464" s="342"/>
      <c r="R464" s="321"/>
      <c r="S464" s="321"/>
      <c r="T464" s="321"/>
      <c r="U464" s="321"/>
      <c r="V464" s="321"/>
      <c r="W464" s="321"/>
    </row>
    <row r="465" spans="1:23" s="4" customFormat="1" ht="15">
      <c r="A465" s="321"/>
      <c r="B465" s="321"/>
      <c r="C465" s="321"/>
      <c r="D465" s="321"/>
      <c r="E465" s="321"/>
      <c r="F465" s="331"/>
      <c r="G465" s="331"/>
      <c r="H465" s="331"/>
      <c r="I465" s="331"/>
      <c r="J465" s="331"/>
      <c r="K465" s="331"/>
      <c r="L465" s="342"/>
      <c r="M465" s="342"/>
      <c r="N465" s="342"/>
      <c r="O465" s="342"/>
      <c r="P465" s="342"/>
      <c r="Q465" s="342"/>
      <c r="R465" s="321"/>
      <c r="S465" s="321"/>
      <c r="T465" s="321"/>
      <c r="U465" s="321"/>
      <c r="V465" s="321"/>
      <c r="W465" s="321"/>
    </row>
    <row r="466" spans="1:23" s="4" customFormat="1" ht="15">
      <c r="A466" s="321"/>
      <c r="B466" s="321"/>
      <c r="C466" s="321"/>
      <c r="D466" s="321"/>
      <c r="E466" s="321"/>
      <c r="F466" s="331"/>
      <c r="G466" s="331"/>
      <c r="H466" s="331"/>
      <c r="I466" s="331"/>
      <c r="J466" s="331"/>
      <c r="K466" s="331"/>
      <c r="L466" s="342"/>
      <c r="M466" s="342"/>
      <c r="N466" s="342"/>
      <c r="O466" s="342"/>
      <c r="P466" s="342"/>
      <c r="Q466" s="342"/>
      <c r="R466" s="321"/>
      <c r="S466" s="321"/>
      <c r="T466" s="321"/>
      <c r="U466" s="321"/>
      <c r="V466" s="321"/>
      <c r="W466" s="321"/>
    </row>
    <row r="467" spans="1:23" s="4" customFormat="1" ht="15">
      <c r="A467" s="321"/>
      <c r="B467" s="321"/>
      <c r="C467" s="321"/>
      <c r="D467" s="321"/>
      <c r="E467" s="321"/>
      <c r="F467" s="331"/>
      <c r="G467" s="331"/>
      <c r="H467" s="331"/>
      <c r="I467" s="331"/>
      <c r="J467" s="331"/>
      <c r="K467" s="331"/>
      <c r="L467" s="342"/>
      <c r="M467" s="342"/>
      <c r="N467" s="342"/>
      <c r="O467" s="342"/>
      <c r="P467" s="342"/>
      <c r="Q467" s="342"/>
      <c r="R467" s="321"/>
      <c r="S467" s="321"/>
      <c r="T467" s="321"/>
      <c r="U467" s="321"/>
      <c r="V467" s="321"/>
      <c r="W467" s="321"/>
    </row>
    <row r="468" spans="1:23" s="4" customFormat="1" ht="15">
      <c r="A468" s="321"/>
      <c r="B468" s="321"/>
      <c r="C468" s="321"/>
      <c r="D468" s="321"/>
      <c r="E468" s="321"/>
      <c r="F468" s="331"/>
      <c r="G468" s="331"/>
      <c r="H468" s="331"/>
      <c r="I468" s="331"/>
      <c r="J468" s="331"/>
      <c r="K468" s="331"/>
      <c r="L468" s="342"/>
      <c r="M468" s="342"/>
      <c r="N468" s="342"/>
      <c r="O468" s="342"/>
      <c r="P468" s="342"/>
      <c r="Q468" s="342"/>
      <c r="R468" s="321"/>
      <c r="S468" s="321"/>
      <c r="T468" s="321"/>
      <c r="U468" s="321"/>
      <c r="V468" s="321"/>
      <c r="W468" s="321"/>
    </row>
    <row r="469" spans="1:23" s="4" customFormat="1" ht="15">
      <c r="A469" s="321"/>
      <c r="B469" s="321"/>
      <c r="C469" s="321"/>
      <c r="D469" s="321"/>
      <c r="E469" s="321"/>
      <c r="F469" s="331"/>
      <c r="G469" s="331"/>
      <c r="H469" s="331"/>
      <c r="I469" s="331"/>
      <c r="J469" s="331"/>
      <c r="K469" s="331"/>
      <c r="L469" s="342"/>
      <c r="M469" s="342"/>
      <c r="N469" s="342"/>
      <c r="O469" s="342"/>
      <c r="P469" s="342"/>
      <c r="Q469" s="342"/>
      <c r="R469" s="321"/>
      <c r="S469" s="321"/>
      <c r="T469" s="321"/>
      <c r="U469" s="321"/>
      <c r="V469" s="321"/>
      <c r="W469" s="321"/>
    </row>
    <row r="470" spans="1:23" s="4" customFormat="1" ht="15">
      <c r="A470" s="321"/>
      <c r="B470" s="321"/>
      <c r="C470" s="321"/>
      <c r="D470" s="321"/>
      <c r="E470" s="321"/>
      <c r="F470" s="331"/>
      <c r="G470" s="331"/>
      <c r="H470" s="331"/>
      <c r="I470" s="331"/>
      <c r="J470" s="331"/>
      <c r="K470" s="331"/>
      <c r="L470" s="342"/>
      <c r="M470" s="342"/>
      <c r="N470" s="342"/>
      <c r="O470" s="342"/>
      <c r="P470" s="342"/>
      <c r="Q470" s="342"/>
      <c r="R470" s="321"/>
      <c r="S470" s="321"/>
      <c r="T470" s="321"/>
      <c r="U470" s="321"/>
      <c r="V470" s="321"/>
      <c r="W470" s="321"/>
    </row>
    <row r="471" spans="1:23" s="4" customFormat="1" ht="15">
      <c r="A471" s="321"/>
      <c r="B471" s="321"/>
      <c r="C471" s="321"/>
      <c r="D471" s="321"/>
      <c r="E471" s="321"/>
      <c r="F471" s="331"/>
      <c r="G471" s="331"/>
      <c r="H471" s="331"/>
      <c r="I471" s="331"/>
      <c r="J471" s="331"/>
      <c r="K471" s="331"/>
      <c r="L471" s="342"/>
      <c r="M471" s="342"/>
      <c r="N471" s="342"/>
      <c r="O471" s="342"/>
      <c r="P471" s="342"/>
      <c r="Q471" s="342"/>
      <c r="R471" s="321"/>
      <c r="S471" s="321"/>
      <c r="T471" s="321"/>
      <c r="U471" s="321"/>
      <c r="V471" s="321"/>
      <c r="W471" s="321"/>
    </row>
    <row r="472" spans="1:23" s="4" customFormat="1" ht="15">
      <c r="A472" s="321"/>
      <c r="B472" s="321"/>
      <c r="C472" s="321"/>
      <c r="D472" s="321"/>
      <c r="E472" s="321"/>
      <c r="F472" s="331"/>
      <c r="G472" s="331"/>
      <c r="H472" s="331"/>
      <c r="I472" s="331"/>
      <c r="J472" s="331"/>
      <c r="K472" s="331"/>
      <c r="L472" s="342"/>
      <c r="M472" s="342"/>
      <c r="N472" s="342"/>
      <c r="O472" s="342"/>
      <c r="P472" s="342"/>
      <c r="Q472" s="342"/>
      <c r="R472" s="321"/>
      <c r="S472" s="321"/>
      <c r="T472" s="321"/>
      <c r="U472" s="321"/>
      <c r="V472" s="321"/>
      <c r="W472" s="321"/>
    </row>
    <row r="473" spans="1:23" s="4" customFormat="1" ht="15">
      <c r="A473" s="321"/>
      <c r="B473" s="321"/>
      <c r="C473" s="321"/>
      <c r="D473" s="321"/>
      <c r="E473" s="321"/>
      <c r="F473" s="331"/>
      <c r="G473" s="331"/>
      <c r="H473" s="331"/>
      <c r="I473" s="331"/>
      <c r="J473" s="331"/>
      <c r="K473" s="331"/>
      <c r="L473" s="342"/>
      <c r="M473" s="342"/>
      <c r="N473" s="342"/>
      <c r="O473" s="342"/>
      <c r="P473" s="342"/>
      <c r="Q473" s="342"/>
      <c r="R473" s="321"/>
      <c r="S473" s="321"/>
      <c r="T473" s="321"/>
      <c r="U473" s="321"/>
      <c r="V473" s="321"/>
      <c r="W473" s="321"/>
    </row>
    <row r="474" spans="1:23" s="4" customFormat="1" ht="15">
      <c r="A474" s="321"/>
      <c r="B474" s="321"/>
      <c r="C474" s="321"/>
      <c r="D474" s="321"/>
      <c r="E474" s="321"/>
      <c r="F474" s="331"/>
      <c r="G474" s="331"/>
      <c r="H474" s="331"/>
      <c r="I474" s="331"/>
      <c r="J474" s="331"/>
      <c r="K474" s="331"/>
      <c r="L474" s="342"/>
      <c r="M474" s="342"/>
      <c r="N474" s="342"/>
      <c r="O474" s="342"/>
      <c r="P474" s="342"/>
      <c r="Q474" s="342"/>
      <c r="R474" s="321"/>
      <c r="S474" s="321"/>
      <c r="T474" s="321"/>
      <c r="U474" s="321"/>
      <c r="V474" s="321"/>
      <c r="W474" s="321"/>
    </row>
    <row r="475" spans="1:23" s="4" customFormat="1" ht="15">
      <c r="A475" s="321"/>
      <c r="B475" s="321"/>
      <c r="C475" s="321"/>
      <c r="D475" s="321"/>
      <c r="E475" s="321"/>
      <c r="F475" s="331"/>
      <c r="G475" s="331"/>
      <c r="H475" s="331"/>
      <c r="I475" s="331"/>
      <c r="J475" s="331"/>
      <c r="K475" s="331"/>
      <c r="L475" s="342"/>
      <c r="M475" s="342"/>
      <c r="N475" s="342"/>
      <c r="O475" s="342"/>
      <c r="P475" s="342"/>
      <c r="Q475" s="342"/>
      <c r="R475" s="321"/>
      <c r="S475" s="321"/>
      <c r="T475" s="321"/>
      <c r="U475" s="321"/>
      <c r="V475" s="321"/>
      <c r="W475" s="321"/>
    </row>
    <row r="476" spans="1:23" s="4" customFormat="1" ht="15">
      <c r="A476" s="321"/>
      <c r="B476" s="321"/>
      <c r="C476" s="321"/>
      <c r="D476" s="321"/>
      <c r="E476" s="321"/>
      <c r="F476" s="331"/>
      <c r="G476" s="331"/>
      <c r="H476" s="331"/>
      <c r="I476" s="331"/>
      <c r="J476" s="331"/>
      <c r="K476" s="331"/>
      <c r="L476" s="342"/>
      <c r="M476" s="342"/>
      <c r="N476" s="342"/>
      <c r="O476" s="342"/>
      <c r="P476" s="342"/>
      <c r="Q476" s="342"/>
      <c r="R476" s="321"/>
      <c r="S476" s="321"/>
      <c r="T476" s="321"/>
      <c r="U476" s="321"/>
      <c r="V476" s="321"/>
      <c r="W476" s="321"/>
    </row>
    <row r="477" spans="1:23" s="4" customFormat="1" ht="15">
      <c r="A477" s="321"/>
      <c r="B477" s="321"/>
      <c r="C477" s="321"/>
      <c r="D477" s="321"/>
      <c r="E477" s="321"/>
      <c r="F477" s="331"/>
      <c r="G477" s="331"/>
      <c r="H477" s="331"/>
      <c r="I477" s="331"/>
      <c r="J477" s="331"/>
      <c r="K477" s="331"/>
      <c r="L477" s="342"/>
      <c r="M477" s="342"/>
      <c r="N477" s="342"/>
      <c r="O477" s="342"/>
      <c r="P477" s="342"/>
      <c r="Q477" s="342"/>
      <c r="R477" s="321"/>
      <c r="S477" s="321"/>
      <c r="T477" s="321"/>
      <c r="U477" s="321"/>
      <c r="V477" s="321"/>
      <c r="W477" s="321"/>
    </row>
    <row r="478" spans="1:23" s="4" customFormat="1" ht="15">
      <c r="A478" s="321"/>
      <c r="B478" s="321"/>
      <c r="C478" s="321"/>
      <c r="D478" s="321"/>
      <c r="E478" s="321"/>
      <c r="F478" s="331"/>
      <c r="G478" s="331"/>
      <c r="H478" s="331"/>
      <c r="I478" s="331"/>
      <c r="J478" s="331"/>
      <c r="K478" s="331"/>
      <c r="L478" s="342"/>
      <c r="M478" s="342"/>
      <c r="N478" s="342"/>
      <c r="O478" s="342"/>
      <c r="P478" s="342"/>
      <c r="Q478" s="342"/>
      <c r="R478" s="321"/>
      <c r="S478" s="321"/>
      <c r="T478" s="321"/>
      <c r="U478" s="321"/>
      <c r="V478" s="321"/>
      <c r="W478" s="321"/>
    </row>
    <row r="479" spans="1:23" s="4" customFormat="1" ht="15">
      <c r="A479" s="321"/>
      <c r="B479" s="321"/>
      <c r="C479" s="321"/>
      <c r="D479" s="321"/>
      <c r="E479" s="321"/>
      <c r="F479" s="331"/>
      <c r="G479" s="331"/>
      <c r="H479" s="331"/>
      <c r="I479" s="331"/>
      <c r="J479" s="331"/>
      <c r="K479" s="331"/>
      <c r="L479" s="342"/>
      <c r="M479" s="342"/>
      <c r="N479" s="342"/>
      <c r="O479" s="342"/>
      <c r="P479" s="342"/>
      <c r="Q479" s="342"/>
      <c r="R479" s="321"/>
      <c r="S479" s="321"/>
      <c r="T479" s="321"/>
      <c r="U479" s="321"/>
      <c r="V479" s="321"/>
      <c r="W479" s="321"/>
    </row>
    <row r="480" spans="1:23" s="4" customFormat="1" ht="15">
      <c r="A480" s="321"/>
      <c r="B480" s="321"/>
      <c r="C480" s="321"/>
      <c r="D480" s="321"/>
      <c r="E480" s="321"/>
      <c r="F480" s="331"/>
      <c r="G480" s="331"/>
      <c r="H480" s="331"/>
      <c r="I480" s="331"/>
      <c r="J480" s="331"/>
      <c r="K480" s="331"/>
      <c r="L480" s="342"/>
      <c r="M480" s="342"/>
      <c r="N480" s="342"/>
      <c r="O480" s="342"/>
      <c r="P480" s="342"/>
      <c r="Q480" s="342"/>
      <c r="R480" s="321"/>
      <c r="S480" s="321"/>
      <c r="T480" s="321"/>
      <c r="U480" s="321"/>
      <c r="V480" s="321"/>
      <c r="W480" s="321"/>
    </row>
    <row r="481" spans="1:23" s="4" customFormat="1" ht="15">
      <c r="A481" s="321"/>
      <c r="B481" s="321"/>
      <c r="C481" s="321"/>
      <c r="D481" s="321"/>
      <c r="E481" s="321"/>
      <c r="F481" s="331"/>
      <c r="G481" s="331"/>
      <c r="H481" s="331"/>
      <c r="I481" s="331"/>
      <c r="J481" s="331"/>
      <c r="K481" s="331"/>
      <c r="L481" s="342"/>
      <c r="M481" s="342"/>
      <c r="N481" s="342"/>
      <c r="O481" s="342"/>
      <c r="P481" s="342"/>
      <c r="Q481" s="342"/>
      <c r="R481" s="321"/>
      <c r="S481" s="321"/>
      <c r="T481" s="321"/>
      <c r="U481" s="321"/>
      <c r="V481" s="321"/>
      <c r="W481" s="321"/>
    </row>
    <row r="482" spans="1:23" s="4" customFormat="1" ht="15">
      <c r="A482" s="321"/>
      <c r="B482" s="321"/>
      <c r="C482" s="321"/>
      <c r="D482" s="321"/>
      <c r="E482" s="321"/>
      <c r="F482" s="331"/>
      <c r="G482" s="331"/>
      <c r="H482" s="331"/>
      <c r="I482" s="331"/>
      <c r="J482" s="331"/>
      <c r="K482" s="331"/>
      <c r="L482" s="342"/>
      <c r="M482" s="342"/>
      <c r="N482" s="342"/>
      <c r="O482" s="342"/>
      <c r="P482" s="342"/>
      <c r="Q482" s="342"/>
      <c r="R482" s="321"/>
      <c r="S482" s="321"/>
      <c r="T482" s="321"/>
      <c r="U482" s="321"/>
      <c r="V482" s="321"/>
      <c r="W482" s="321"/>
    </row>
    <row r="483" spans="1:23" s="4" customFormat="1" ht="15">
      <c r="A483" s="321"/>
      <c r="B483" s="321"/>
      <c r="C483" s="321"/>
      <c r="D483" s="321"/>
      <c r="E483" s="321"/>
      <c r="F483" s="331"/>
      <c r="G483" s="331"/>
      <c r="H483" s="331"/>
      <c r="I483" s="331"/>
      <c r="J483" s="331"/>
      <c r="K483" s="331"/>
      <c r="L483" s="342"/>
      <c r="M483" s="342"/>
      <c r="N483" s="342"/>
      <c r="O483" s="342"/>
      <c r="P483" s="342"/>
      <c r="Q483" s="342"/>
      <c r="R483" s="321"/>
      <c r="S483" s="321"/>
      <c r="T483" s="321"/>
      <c r="U483" s="321"/>
      <c r="V483" s="321"/>
      <c r="W483" s="321"/>
    </row>
    <row r="484" spans="1:23" s="5" customFormat="1" ht="15">
      <c r="A484" s="355"/>
      <c r="B484" s="355"/>
      <c r="C484" s="355"/>
      <c r="D484" s="355"/>
      <c r="E484" s="355"/>
      <c r="F484" s="356"/>
      <c r="G484" s="356"/>
      <c r="H484" s="356"/>
      <c r="I484" s="356"/>
      <c r="J484" s="356"/>
      <c r="K484" s="356"/>
      <c r="L484" s="357"/>
      <c r="M484" s="357"/>
      <c r="N484" s="357"/>
      <c r="O484" s="357"/>
      <c r="P484" s="357"/>
      <c r="Q484" s="357"/>
      <c r="R484" s="355"/>
      <c r="S484" s="355"/>
      <c r="T484" s="355"/>
      <c r="U484" s="355"/>
      <c r="V484" s="355"/>
      <c r="W484" s="355"/>
    </row>
    <row r="485" spans="12:17" ht="15">
      <c r="L485" s="358"/>
      <c r="M485" s="358"/>
      <c r="N485" s="358"/>
      <c r="O485" s="358"/>
      <c r="P485" s="358"/>
      <c r="Q485" s="358"/>
    </row>
    <row r="486" spans="12:17" ht="15">
      <c r="L486" s="358"/>
      <c r="M486" s="358"/>
      <c r="N486" s="358"/>
      <c r="O486" s="358"/>
      <c r="P486" s="358"/>
      <c r="Q486" s="358"/>
    </row>
    <row r="487" spans="12:17" ht="15">
      <c r="L487" s="358"/>
      <c r="M487" s="358"/>
      <c r="N487" s="358"/>
      <c r="O487" s="358"/>
      <c r="P487" s="358"/>
      <c r="Q487" s="358"/>
    </row>
    <row r="488" spans="12:17" ht="15">
      <c r="L488" s="358"/>
      <c r="M488" s="358"/>
      <c r="N488" s="358"/>
      <c r="O488" s="358"/>
      <c r="P488" s="358"/>
      <c r="Q488" s="358"/>
    </row>
    <row r="489" spans="12:17" ht="15">
      <c r="L489" s="358"/>
      <c r="M489" s="358"/>
      <c r="N489" s="358"/>
      <c r="O489" s="358"/>
      <c r="P489" s="358"/>
      <c r="Q489" s="358"/>
    </row>
    <row r="490" spans="12:17" ht="15">
      <c r="L490" s="358"/>
      <c r="M490" s="358"/>
      <c r="N490" s="358"/>
      <c r="O490" s="358"/>
      <c r="P490" s="358"/>
      <c r="Q490" s="358"/>
    </row>
    <row r="491" spans="12:17" ht="15">
      <c r="L491" s="358"/>
      <c r="M491" s="358"/>
      <c r="N491" s="358"/>
      <c r="O491" s="358"/>
      <c r="P491" s="358"/>
      <c r="Q491" s="358"/>
    </row>
    <row r="492" spans="12:17" ht="15">
      <c r="L492" s="358"/>
      <c r="M492" s="358"/>
      <c r="N492" s="358"/>
      <c r="O492" s="358"/>
      <c r="P492" s="358"/>
      <c r="Q492" s="358"/>
    </row>
    <row r="493" spans="12:17" ht="15">
      <c r="L493" s="358"/>
      <c r="M493" s="358"/>
      <c r="N493" s="358"/>
      <c r="O493" s="358"/>
      <c r="P493" s="358"/>
      <c r="Q493" s="358"/>
    </row>
    <row r="494" spans="12:17" ht="15">
      <c r="L494" s="358"/>
      <c r="M494" s="358"/>
      <c r="N494" s="358"/>
      <c r="O494" s="358"/>
      <c r="P494" s="358"/>
      <c r="Q494" s="358"/>
    </row>
    <row r="495" spans="12:17" ht="15">
      <c r="L495" s="358"/>
      <c r="M495" s="358"/>
      <c r="N495" s="358"/>
      <c r="O495" s="358"/>
      <c r="P495" s="358"/>
      <c r="Q495" s="358"/>
    </row>
    <row r="496" spans="12:17" ht="15">
      <c r="L496" s="358"/>
      <c r="M496" s="358"/>
      <c r="N496" s="358"/>
      <c r="O496" s="358"/>
      <c r="P496" s="358"/>
      <c r="Q496" s="358"/>
    </row>
    <row r="497" spans="12:17" ht="15">
      <c r="L497" s="358"/>
      <c r="M497" s="358"/>
      <c r="N497" s="358"/>
      <c r="O497" s="358"/>
      <c r="P497" s="358"/>
      <c r="Q497" s="358"/>
    </row>
    <row r="498" spans="12:17" ht="15">
      <c r="L498" s="358"/>
      <c r="M498" s="358"/>
      <c r="N498" s="358"/>
      <c r="O498" s="358"/>
      <c r="P498" s="358"/>
      <c r="Q498" s="358"/>
    </row>
    <row r="499" spans="12:17" ht="15">
      <c r="L499" s="358"/>
      <c r="M499" s="358"/>
      <c r="N499" s="358"/>
      <c r="O499" s="358"/>
      <c r="P499" s="358"/>
      <c r="Q499" s="358"/>
    </row>
    <row r="500" spans="12:17" ht="15">
      <c r="L500" s="358"/>
      <c r="M500" s="358"/>
      <c r="N500" s="358"/>
      <c r="O500" s="358"/>
      <c r="P500" s="358"/>
      <c r="Q500" s="358"/>
    </row>
    <row r="501" spans="12:17" ht="15">
      <c r="L501" s="358"/>
      <c r="M501" s="358"/>
      <c r="N501" s="358"/>
      <c r="O501" s="358"/>
      <c r="P501" s="358"/>
      <c r="Q501" s="358"/>
    </row>
    <row r="502" spans="12:17" ht="15">
      <c r="L502" s="358"/>
      <c r="M502" s="358"/>
      <c r="N502" s="358"/>
      <c r="O502" s="358"/>
      <c r="P502" s="358"/>
      <c r="Q502" s="358"/>
    </row>
    <row r="503" spans="12:17" ht="15">
      <c r="L503" s="358"/>
      <c r="M503" s="358"/>
      <c r="N503" s="358"/>
      <c r="O503" s="358"/>
      <c r="P503" s="358"/>
      <c r="Q503" s="358"/>
    </row>
    <row r="504" spans="12:17" ht="15">
      <c r="L504" s="358"/>
      <c r="M504" s="358"/>
      <c r="N504" s="358"/>
      <c r="O504" s="358"/>
      <c r="P504" s="358"/>
      <c r="Q504" s="358"/>
    </row>
    <row r="505" spans="12:17" ht="15">
      <c r="L505" s="358"/>
      <c r="M505" s="358"/>
      <c r="N505" s="358"/>
      <c r="O505" s="358"/>
      <c r="P505" s="358"/>
      <c r="Q505" s="358"/>
    </row>
    <row r="506" spans="12:17" ht="15">
      <c r="L506" s="358"/>
      <c r="M506" s="358"/>
      <c r="N506" s="358"/>
      <c r="O506" s="358"/>
      <c r="P506" s="358"/>
      <c r="Q506" s="358"/>
    </row>
    <row r="507" spans="12:17" ht="15">
      <c r="L507" s="358"/>
      <c r="M507" s="358"/>
      <c r="N507" s="358"/>
      <c r="O507" s="358"/>
      <c r="P507" s="358"/>
      <c r="Q507" s="358"/>
    </row>
    <row r="508" spans="12:17" ht="15">
      <c r="L508" s="358"/>
      <c r="M508" s="358"/>
      <c r="N508" s="358"/>
      <c r="O508" s="358"/>
      <c r="P508" s="358"/>
      <c r="Q508" s="358"/>
    </row>
    <row r="509" spans="12:17" ht="15">
      <c r="L509" s="358"/>
      <c r="M509" s="358"/>
      <c r="N509" s="358"/>
      <c r="O509" s="358"/>
      <c r="P509" s="358"/>
      <c r="Q509" s="358"/>
    </row>
    <row r="510" spans="12:17" ht="15">
      <c r="L510" s="358"/>
      <c r="M510" s="358"/>
      <c r="N510" s="358"/>
      <c r="O510" s="358"/>
      <c r="P510" s="358"/>
      <c r="Q510" s="358"/>
    </row>
    <row r="511" spans="12:17" ht="15">
      <c r="L511" s="358"/>
      <c r="M511" s="358"/>
      <c r="N511" s="358"/>
      <c r="O511" s="358"/>
      <c r="P511" s="358"/>
      <c r="Q511" s="358"/>
    </row>
    <row r="512" spans="12:17" ht="15">
      <c r="L512" s="358"/>
      <c r="M512" s="358"/>
      <c r="N512" s="358"/>
      <c r="O512" s="358"/>
      <c r="P512" s="358"/>
      <c r="Q512" s="358"/>
    </row>
    <row r="513" spans="12:17" ht="15">
      <c r="L513" s="358"/>
      <c r="M513" s="358"/>
      <c r="N513" s="358"/>
      <c r="O513" s="358"/>
      <c r="P513" s="358"/>
      <c r="Q513" s="358"/>
    </row>
    <row r="514" spans="12:17" ht="15">
      <c r="L514" s="358"/>
      <c r="M514" s="358"/>
      <c r="N514" s="358"/>
      <c r="O514" s="358"/>
      <c r="P514" s="358"/>
      <c r="Q514" s="358"/>
    </row>
    <row r="515" spans="12:17" ht="15">
      <c r="L515" s="358"/>
      <c r="M515" s="358"/>
      <c r="N515" s="358"/>
      <c r="O515" s="358"/>
      <c r="P515" s="358"/>
      <c r="Q515" s="358"/>
    </row>
    <row r="516" spans="12:17" ht="15">
      <c r="L516" s="358"/>
      <c r="M516" s="358"/>
      <c r="N516" s="358"/>
      <c r="O516" s="358"/>
      <c r="P516" s="358"/>
      <c r="Q516" s="358"/>
    </row>
    <row r="517" spans="12:17" ht="15">
      <c r="L517" s="358"/>
      <c r="M517" s="358"/>
      <c r="N517" s="358"/>
      <c r="O517" s="358"/>
      <c r="P517" s="358"/>
      <c r="Q517" s="358"/>
    </row>
    <row r="518" spans="12:17" ht="15">
      <c r="L518" s="358"/>
      <c r="M518" s="358"/>
      <c r="N518" s="358"/>
      <c r="O518" s="358"/>
      <c r="P518" s="358"/>
      <c r="Q518" s="358"/>
    </row>
    <row r="519" spans="12:17" ht="15">
      <c r="L519" s="358"/>
      <c r="M519" s="358"/>
      <c r="N519" s="358"/>
      <c r="O519" s="358"/>
      <c r="P519" s="358"/>
      <c r="Q519" s="358"/>
    </row>
    <row r="520" spans="12:17" ht="15">
      <c r="L520" s="358"/>
      <c r="M520" s="358"/>
      <c r="N520" s="358"/>
      <c r="O520" s="358"/>
      <c r="P520" s="358"/>
      <c r="Q520" s="358"/>
    </row>
    <row r="521" spans="12:17" ht="15">
      <c r="L521" s="358"/>
      <c r="M521" s="358"/>
      <c r="N521" s="358"/>
      <c r="O521" s="358"/>
      <c r="P521" s="358"/>
      <c r="Q521" s="358"/>
    </row>
    <row r="522" spans="12:17" ht="15">
      <c r="L522" s="358"/>
      <c r="M522" s="358"/>
      <c r="N522" s="358"/>
      <c r="O522" s="358"/>
      <c r="P522" s="358"/>
      <c r="Q522" s="358"/>
    </row>
    <row r="523" spans="12:17" ht="15">
      <c r="L523" s="358"/>
      <c r="M523" s="358"/>
      <c r="N523" s="358"/>
      <c r="O523" s="358"/>
      <c r="P523" s="358"/>
      <c r="Q523" s="358"/>
    </row>
    <row r="524" spans="12:17" ht="15">
      <c r="L524" s="358"/>
      <c r="M524" s="358"/>
      <c r="N524" s="358"/>
      <c r="O524" s="358"/>
      <c r="P524" s="358"/>
      <c r="Q524" s="358"/>
    </row>
    <row r="525" spans="12:17" ht="15">
      <c r="L525" s="358"/>
      <c r="M525" s="358"/>
      <c r="N525" s="358"/>
      <c r="O525" s="358"/>
      <c r="P525" s="358"/>
      <c r="Q525" s="358"/>
    </row>
    <row r="526" spans="12:17" ht="15">
      <c r="L526" s="358"/>
      <c r="M526" s="358"/>
      <c r="N526" s="358"/>
      <c r="O526" s="358"/>
      <c r="P526" s="358"/>
      <c r="Q526" s="358"/>
    </row>
    <row r="527" spans="12:17" ht="15">
      <c r="L527" s="358"/>
      <c r="M527" s="358"/>
      <c r="N527" s="358"/>
      <c r="O527" s="358"/>
      <c r="P527" s="358"/>
      <c r="Q527" s="358"/>
    </row>
    <row r="528" spans="12:17" ht="15">
      <c r="L528" s="358"/>
      <c r="M528" s="358"/>
      <c r="N528" s="358"/>
      <c r="O528" s="358"/>
      <c r="P528" s="358"/>
      <c r="Q528" s="358"/>
    </row>
    <row r="529" spans="12:17" ht="15">
      <c r="L529" s="358"/>
      <c r="M529" s="358"/>
      <c r="N529" s="358"/>
      <c r="O529" s="358"/>
      <c r="P529" s="358"/>
      <c r="Q529" s="358"/>
    </row>
    <row r="530" spans="12:17" ht="15">
      <c r="L530" s="358"/>
      <c r="M530" s="358"/>
      <c r="N530" s="358"/>
      <c r="O530" s="358"/>
      <c r="P530" s="358"/>
      <c r="Q530" s="358"/>
    </row>
    <row r="531" spans="12:17" ht="15">
      <c r="L531" s="358"/>
      <c r="M531" s="358"/>
      <c r="N531" s="358"/>
      <c r="O531" s="358"/>
      <c r="P531" s="358"/>
      <c r="Q531" s="358"/>
    </row>
    <row r="532" spans="12:17" ht="15">
      <c r="L532" s="358"/>
      <c r="M532" s="358"/>
      <c r="N532" s="358"/>
      <c r="O532" s="358"/>
      <c r="P532" s="358"/>
      <c r="Q532" s="358"/>
    </row>
    <row r="533" spans="12:17" ht="15">
      <c r="L533" s="358"/>
      <c r="M533" s="358"/>
      <c r="N533" s="358"/>
      <c r="O533" s="358"/>
      <c r="P533" s="358"/>
      <c r="Q533" s="358"/>
    </row>
    <row r="534" spans="12:17" ht="15">
      <c r="L534" s="358"/>
      <c r="M534" s="358"/>
      <c r="N534" s="358"/>
      <c r="O534" s="358"/>
      <c r="P534" s="358"/>
      <c r="Q534" s="358"/>
    </row>
    <row r="535" spans="12:17" ht="15">
      <c r="L535" s="358"/>
      <c r="M535" s="358"/>
      <c r="N535" s="358"/>
      <c r="O535" s="358"/>
      <c r="P535" s="358"/>
      <c r="Q535" s="358"/>
    </row>
    <row r="536" spans="12:17" ht="15">
      <c r="L536" s="358"/>
      <c r="M536" s="358"/>
      <c r="N536" s="358"/>
      <c r="O536" s="358"/>
      <c r="P536" s="358"/>
      <c r="Q536" s="358"/>
    </row>
    <row r="537" spans="12:17" ht="15">
      <c r="L537" s="358"/>
      <c r="M537" s="358"/>
      <c r="N537" s="358"/>
      <c r="O537" s="358"/>
      <c r="P537" s="358"/>
      <c r="Q537" s="358"/>
    </row>
    <row r="538" spans="12:17" ht="15">
      <c r="L538" s="358"/>
      <c r="M538" s="358"/>
      <c r="N538" s="358"/>
      <c r="O538" s="358"/>
      <c r="P538" s="358"/>
      <c r="Q538" s="358"/>
    </row>
    <row r="539" spans="12:17" ht="15">
      <c r="L539" s="358"/>
      <c r="M539" s="358"/>
      <c r="N539" s="358"/>
      <c r="O539" s="358"/>
      <c r="P539" s="358"/>
      <c r="Q539" s="358"/>
    </row>
    <row r="540" spans="12:17" ht="15">
      <c r="L540" s="358"/>
      <c r="M540" s="358"/>
      <c r="N540" s="358"/>
      <c r="O540" s="358"/>
      <c r="P540" s="358"/>
      <c r="Q540" s="358"/>
    </row>
    <row r="541" spans="12:17" ht="15">
      <c r="L541" s="358"/>
      <c r="M541" s="358"/>
      <c r="N541" s="358"/>
      <c r="O541" s="358"/>
      <c r="P541" s="358"/>
      <c r="Q541" s="358"/>
    </row>
    <row r="542" spans="12:17" ht="15">
      <c r="L542" s="358"/>
      <c r="M542" s="358"/>
      <c r="N542" s="358"/>
      <c r="O542" s="358"/>
      <c r="P542" s="358"/>
      <c r="Q542" s="358"/>
    </row>
    <row r="543" spans="12:17" ht="15">
      <c r="L543" s="358"/>
      <c r="M543" s="358"/>
      <c r="N543" s="358"/>
      <c r="O543" s="358"/>
      <c r="P543" s="358"/>
      <c r="Q543" s="358"/>
    </row>
    <row r="544" spans="12:17" ht="15">
      <c r="L544" s="358"/>
      <c r="M544" s="358"/>
      <c r="N544" s="358"/>
      <c r="O544" s="358"/>
      <c r="P544" s="358"/>
      <c r="Q544" s="358"/>
    </row>
    <row r="545" spans="12:17" ht="15">
      <c r="L545" s="358"/>
      <c r="M545" s="358"/>
      <c r="N545" s="358"/>
      <c r="O545" s="358"/>
      <c r="P545" s="358"/>
      <c r="Q545" s="358"/>
    </row>
    <row r="546" spans="12:17" ht="15">
      <c r="L546" s="358"/>
      <c r="M546" s="358"/>
      <c r="N546" s="358"/>
      <c r="O546" s="358"/>
      <c r="P546" s="358"/>
      <c r="Q546" s="358"/>
    </row>
    <row r="547" spans="12:17" ht="15">
      <c r="L547" s="358"/>
      <c r="M547" s="358"/>
      <c r="N547" s="358"/>
      <c r="O547" s="358"/>
      <c r="P547" s="358"/>
      <c r="Q547" s="358"/>
    </row>
    <row r="548" spans="12:17" ht="15">
      <c r="L548" s="358"/>
      <c r="M548" s="358"/>
      <c r="N548" s="358"/>
      <c r="O548" s="358"/>
      <c r="P548" s="358"/>
      <c r="Q548" s="358"/>
    </row>
    <row r="549" spans="12:17" ht="15">
      <c r="L549" s="358"/>
      <c r="M549" s="358"/>
      <c r="N549" s="358"/>
      <c r="O549" s="358"/>
      <c r="P549" s="358"/>
      <c r="Q549" s="358"/>
    </row>
    <row r="550" spans="12:17" ht="15">
      <c r="L550" s="358"/>
      <c r="M550" s="358"/>
      <c r="N550" s="358"/>
      <c r="O550" s="358"/>
      <c r="P550" s="358"/>
      <c r="Q550" s="358"/>
    </row>
    <row r="551" spans="12:17" ht="15">
      <c r="L551" s="358"/>
      <c r="M551" s="358"/>
      <c r="N551" s="358"/>
      <c r="O551" s="358"/>
      <c r="P551" s="358"/>
      <c r="Q551" s="358"/>
    </row>
    <row r="552" spans="12:17" ht="15">
      <c r="L552" s="358"/>
      <c r="M552" s="358"/>
      <c r="N552" s="358"/>
      <c r="O552" s="358"/>
      <c r="P552" s="358"/>
      <c r="Q552" s="358"/>
    </row>
    <row r="553" spans="12:17" ht="15">
      <c r="L553" s="358"/>
      <c r="M553" s="358"/>
      <c r="N553" s="358"/>
      <c r="O553" s="358"/>
      <c r="P553" s="358"/>
      <c r="Q553" s="358"/>
    </row>
    <row r="554" spans="12:17" ht="15">
      <c r="L554" s="358"/>
      <c r="M554" s="358"/>
      <c r="N554" s="358"/>
      <c r="O554" s="358"/>
      <c r="P554" s="358"/>
      <c r="Q554" s="358"/>
    </row>
    <row r="555" spans="12:17" ht="15">
      <c r="L555" s="358"/>
      <c r="M555" s="358"/>
      <c r="N555" s="358"/>
      <c r="O555" s="358"/>
      <c r="P555" s="358"/>
      <c r="Q555" s="358"/>
    </row>
    <row r="556" spans="12:17" ht="15">
      <c r="L556" s="358"/>
      <c r="M556" s="358"/>
      <c r="N556" s="358"/>
      <c r="O556" s="358"/>
      <c r="P556" s="358"/>
      <c r="Q556" s="358"/>
    </row>
    <row r="557" spans="12:17" ht="15">
      <c r="L557" s="358"/>
      <c r="M557" s="358"/>
      <c r="N557" s="358"/>
      <c r="O557" s="358"/>
      <c r="P557" s="358"/>
      <c r="Q557" s="358"/>
    </row>
    <row r="558" spans="12:17" ht="15">
      <c r="L558" s="358"/>
      <c r="M558" s="358"/>
      <c r="N558" s="358"/>
      <c r="O558" s="358"/>
      <c r="P558" s="358"/>
      <c r="Q558" s="358"/>
    </row>
    <row r="559" spans="12:17" ht="15">
      <c r="L559" s="358"/>
      <c r="M559" s="358"/>
      <c r="N559" s="358"/>
      <c r="O559" s="358"/>
      <c r="P559" s="358"/>
      <c r="Q559" s="358"/>
    </row>
    <row r="560" spans="12:17" ht="15">
      <c r="L560" s="358"/>
      <c r="M560" s="358"/>
      <c r="N560" s="358"/>
      <c r="O560" s="358"/>
      <c r="P560" s="358"/>
      <c r="Q560" s="358"/>
    </row>
    <row r="561" spans="12:17" ht="15">
      <c r="L561" s="358"/>
      <c r="M561" s="358"/>
      <c r="N561" s="358"/>
      <c r="O561" s="358"/>
      <c r="P561" s="358"/>
      <c r="Q561" s="358"/>
    </row>
    <row r="562" spans="12:17" ht="15">
      <c r="L562" s="358"/>
      <c r="M562" s="358"/>
      <c r="N562" s="358"/>
      <c r="O562" s="358"/>
      <c r="P562" s="358"/>
      <c r="Q562" s="358"/>
    </row>
    <row r="563" spans="12:17" ht="15">
      <c r="L563" s="358"/>
      <c r="M563" s="358"/>
      <c r="N563" s="358"/>
      <c r="O563" s="358"/>
      <c r="P563" s="358"/>
      <c r="Q563" s="358"/>
    </row>
    <row r="564" spans="12:17" ht="15">
      <c r="L564" s="358"/>
      <c r="M564" s="358"/>
      <c r="N564" s="358"/>
      <c r="O564" s="358"/>
      <c r="P564" s="358"/>
      <c r="Q564" s="358"/>
    </row>
  </sheetData>
  <sheetProtection/>
  <mergeCells count="107">
    <mergeCell ref="F7:K7"/>
    <mergeCell ref="L7:Q7"/>
    <mergeCell ref="R7:W7"/>
    <mergeCell ref="X7:AC7"/>
    <mergeCell ref="G8:I8"/>
    <mergeCell ref="M8:O8"/>
    <mergeCell ref="S8:U8"/>
    <mergeCell ref="Y8:AA8"/>
    <mergeCell ref="J8:J9"/>
    <mergeCell ref="K8:K9"/>
    <mergeCell ref="F33:K33"/>
    <mergeCell ref="L33:Q33"/>
    <mergeCell ref="D11:E11"/>
    <mergeCell ref="D12:E12"/>
    <mergeCell ref="D14:E14"/>
    <mergeCell ref="D18:E18"/>
    <mergeCell ref="D20:E20"/>
    <mergeCell ref="D23:E23"/>
    <mergeCell ref="D47:E47"/>
    <mergeCell ref="D53:E53"/>
    <mergeCell ref="R33:W33"/>
    <mergeCell ref="X33:AC33"/>
    <mergeCell ref="G34:I34"/>
    <mergeCell ref="M34:O34"/>
    <mergeCell ref="S34:U34"/>
    <mergeCell ref="Y34:AA34"/>
    <mergeCell ref="J34:J35"/>
    <mergeCell ref="K34:K35"/>
    <mergeCell ref="D57:E57"/>
    <mergeCell ref="D60:E60"/>
    <mergeCell ref="D61:E61"/>
    <mergeCell ref="D93:E93"/>
    <mergeCell ref="D103:E103"/>
    <mergeCell ref="D123:E123"/>
    <mergeCell ref="D128:E128"/>
    <mergeCell ref="D163:E163"/>
    <mergeCell ref="D222:E222"/>
    <mergeCell ref="D226:E226"/>
    <mergeCell ref="D228:E228"/>
    <mergeCell ref="D230:E230"/>
    <mergeCell ref="D232:E232"/>
    <mergeCell ref="D238:E238"/>
    <mergeCell ref="D240:E240"/>
    <mergeCell ref="A266:E266"/>
    <mergeCell ref="A7:A9"/>
    <mergeCell ref="A15:A17"/>
    <mergeCell ref="A33:A35"/>
    <mergeCell ref="A40:A44"/>
    <mergeCell ref="A54:A55"/>
    <mergeCell ref="B7:B9"/>
    <mergeCell ref="B15:B17"/>
    <mergeCell ref="B33:B35"/>
    <mergeCell ref="B40:B44"/>
    <mergeCell ref="B54:B55"/>
    <mergeCell ref="B63:B64"/>
    <mergeCell ref="B66:B68"/>
    <mergeCell ref="A37:E37"/>
    <mergeCell ref="D38:E38"/>
    <mergeCell ref="D39:E39"/>
    <mergeCell ref="D45:E45"/>
    <mergeCell ref="B149:B155"/>
    <mergeCell ref="B165:B171"/>
    <mergeCell ref="B176:B181"/>
    <mergeCell ref="B70:B74"/>
    <mergeCell ref="B76:B77"/>
    <mergeCell ref="B85:B87"/>
    <mergeCell ref="B95:B98"/>
    <mergeCell ref="B107:B108"/>
    <mergeCell ref="B111:B112"/>
    <mergeCell ref="B184:B187"/>
    <mergeCell ref="B191:B192"/>
    <mergeCell ref="B201:B207"/>
    <mergeCell ref="B209:B219"/>
    <mergeCell ref="C7:C9"/>
    <mergeCell ref="C15:C17"/>
    <mergeCell ref="C33:C35"/>
    <mergeCell ref="B116:B117"/>
    <mergeCell ref="B130:B139"/>
    <mergeCell ref="B142:B147"/>
    <mergeCell ref="D7:D9"/>
    <mergeCell ref="D33:D35"/>
    <mergeCell ref="E7:E9"/>
    <mergeCell ref="E33:E35"/>
    <mergeCell ref="F8:F9"/>
    <mergeCell ref="F34:F35"/>
    <mergeCell ref="D26:E26"/>
    <mergeCell ref="D27:E27"/>
    <mergeCell ref="D28:E28"/>
    <mergeCell ref="A30:E30"/>
    <mergeCell ref="L8:L9"/>
    <mergeCell ref="L34:L35"/>
    <mergeCell ref="P8:P9"/>
    <mergeCell ref="P34:P35"/>
    <mergeCell ref="Q8:Q9"/>
    <mergeCell ref="Q34:Q35"/>
    <mergeCell ref="R8:R9"/>
    <mergeCell ref="R34:R35"/>
    <mergeCell ref="V8:V9"/>
    <mergeCell ref="V34:V35"/>
    <mergeCell ref="W8:W9"/>
    <mergeCell ref="W34:W35"/>
    <mergeCell ref="X8:X9"/>
    <mergeCell ref="X34:X35"/>
    <mergeCell ref="AB8:AB9"/>
    <mergeCell ref="AB34:AB35"/>
    <mergeCell ref="AC8:AC9"/>
    <mergeCell ref="AC34:AC35"/>
  </mergeCells>
  <dataValidations count="3">
    <dataValidation type="whole" allowBlank="1" showErrorMessage="1" errorTitle="Upozorenje" error="Niste uneli korektnu vrednost!&#10;Ponovite unos." sqref="G266:K266 M266:Q266 S266:W266">
      <formula1>0</formula1>
      <formula2>9999999999999</formula2>
    </dataValidation>
    <dataValidation type="whole" allowBlank="1" showErrorMessage="1" errorTitle="Upozorenje" error="Niste uneli korektnu vrednost!&#10;Ponovite unos." sqref="I45:K45 O45:Q45 U45:W45 AA45:AC45 I47:K47 O47:Q47 U47:W47 AA47:AC47 F60:AC60 H103:K103 M103:Q103 S103:W103 Y103:AC103 G129:K129 M129:Q129 S129:W129 Y129:AC129 I140:K140 M140:Q140 S140:W140 Y140:AC140 I175:K175 O175:Q175 U175:W175 AA175:AC175 I182:K182 O182:Q182 U182:W182 AA182:AC182 I190:K190 O190:Q190 U190:W190 AA190:AC190 I200:K200 O200:Q200 U200:W200 AA200:AC200 I208:K208 O208:Q208 U208:W208 AA208:AC208 I38:K39 O38:Q39 U38:W39 AA38:AC39">
      <formula1>0</formula1>
      <formula2>999999999</formula2>
    </dataValidation>
    <dataValidation allowBlank="1" showErrorMessage="1" errorTitle="Upozorenje" error="Niste uneli korektnu vrednost!&#10;Ponovite unos." sqref="I163:K163 O163:Q163 U163:W163 AA163:AC16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M9"/>
  <sheetViews>
    <sheetView workbookViewId="0" topLeftCell="A1">
      <selection activeCell="M6" sqref="M6"/>
    </sheetView>
  </sheetViews>
  <sheetFormatPr defaultColWidth="9.140625" defaultRowHeight="15"/>
  <cols>
    <col min="11" max="11" width="16.7109375" style="0" customWidth="1"/>
    <col min="13" max="13" width="18.421875" style="1" customWidth="1"/>
  </cols>
  <sheetData>
    <row r="1" spans="11:13" ht="15">
      <c r="K1" t="s">
        <v>497</v>
      </c>
      <c r="M1" s="1">
        <v>13738000</v>
      </c>
    </row>
    <row r="2" spans="11:13" ht="15">
      <c r="K2" t="s">
        <v>498</v>
      </c>
      <c r="M2" s="1">
        <v>4294000</v>
      </c>
    </row>
    <row r="3" spans="11:13" ht="15">
      <c r="K3" t="s">
        <v>499</v>
      </c>
      <c r="M3" s="1">
        <v>9414000</v>
      </c>
    </row>
    <row r="4" spans="11:13" ht="15">
      <c r="K4" t="s">
        <v>500</v>
      </c>
      <c r="M4" s="1">
        <v>100000</v>
      </c>
    </row>
    <row r="5" spans="11:13" ht="15">
      <c r="K5" t="s">
        <v>501</v>
      </c>
      <c r="M5" s="1">
        <v>35599845</v>
      </c>
    </row>
    <row r="6" spans="11:13" ht="15">
      <c r="K6" t="s">
        <v>502</v>
      </c>
      <c r="M6" s="1">
        <v>13443000</v>
      </c>
    </row>
    <row r="7" spans="11:13" ht="15">
      <c r="K7" t="s">
        <v>503</v>
      </c>
      <c r="M7" s="1">
        <v>15894000</v>
      </c>
    </row>
    <row r="8" spans="11:13" ht="15">
      <c r="K8" t="s">
        <v>504</v>
      </c>
      <c r="M8" s="1">
        <v>1365000</v>
      </c>
    </row>
    <row r="9" spans="11:13" ht="15">
      <c r="K9" t="s">
        <v>505</v>
      </c>
      <c r="M9" s="1">
        <v>440000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ulaz</cp:lastModifiedBy>
  <cp:lastPrinted>2023-06-30T09:53:00Z</cp:lastPrinted>
  <dcterms:created xsi:type="dcterms:W3CDTF">2023-04-11T08:50:05Z</dcterms:created>
  <dcterms:modified xsi:type="dcterms:W3CDTF">2023-06-30T10:14:55Z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AA604D7AECF747F0BD878F9ADE004FD5</vt:lpwstr>
  </property>
  <property fmtid="{D5CDD505-2E9C-101B-9397-08002B2CF9AE}" pid="3" name="KSOProductBuildVer">
    <vt:lpwstr>1033-11.2.0.11537</vt:lpwstr>
  </property>
</Properties>
</file>